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33" i="1" l="1"/>
  <c r="F426" i="1"/>
  <c r="J426" i="1" l="1"/>
  <c r="I426" i="1"/>
  <c r="H426" i="1"/>
  <c r="G426" i="1"/>
  <c r="J387" i="1"/>
  <c r="I387" i="1"/>
  <c r="H387" i="1"/>
  <c r="G387" i="1"/>
  <c r="L321" i="1" l="1"/>
  <c r="J303" i="1" l="1"/>
  <c r="I303" i="1"/>
  <c r="H303" i="1"/>
  <c r="G303" i="1"/>
  <c r="J177" i="1" l="1"/>
  <c r="I177" i="1"/>
  <c r="H177" i="1"/>
  <c r="G177" i="1"/>
  <c r="J174" i="1"/>
  <c r="I174" i="1"/>
  <c r="H174" i="1"/>
  <c r="G174" i="1"/>
  <c r="J135" i="1"/>
  <c r="I135" i="1"/>
  <c r="H135" i="1"/>
  <c r="G135" i="1"/>
  <c r="J93" i="1" l="1"/>
  <c r="I93" i="1"/>
  <c r="H93" i="1"/>
  <c r="G93" i="1"/>
  <c r="J90" i="1"/>
  <c r="I90" i="1"/>
  <c r="H90" i="1"/>
  <c r="G90" i="1"/>
  <c r="J51" i="1" l="1"/>
  <c r="I51" i="1"/>
  <c r="H51" i="1"/>
  <c r="G51" i="1"/>
  <c r="F69" i="1" l="1"/>
  <c r="L494" i="1" l="1"/>
  <c r="L489" i="1"/>
  <c r="L452" i="1" l="1"/>
  <c r="L447" i="1"/>
  <c r="L410" i="1" l="1"/>
  <c r="L405" i="1"/>
  <c r="L368" i="1" l="1"/>
  <c r="L363" i="1"/>
  <c r="L326" i="1" l="1"/>
  <c r="L32" i="1"/>
  <c r="L74" i="1"/>
  <c r="L116" i="1"/>
  <c r="L158" i="1"/>
  <c r="L200" i="1"/>
  <c r="L195" i="1" l="1"/>
  <c r="L153" i="1" l="1"/>
  <c r="L111" i="1" l="1"/>
  <c r="L69" i="1" l="1"/>
  <c r="L27" i="1" l="1"/>
  <c r="J27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H593" i="1" s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G215" i="1" l="1"/>
  <c r="G131" i="1"/>
  <c r="H425" i="1"/>
  <c r="G383" i="1"/>
  <c r="I131" i="1"/>
  <c r="G173" i="1"/>
  <c r="I257" i="1"/>
  <c r="F299" i="1"/>
  <c r="J299" i="1"/>
  <c r="H383" i="1"/>
  <c r="I425" i="1"/>
  <c r="F467" i="1"/>
  <c r="G509" i="1"/>
  <c r="H551" i="1"/>
  <c r="I593" i="1"/>
  <c r="I215" i="1"/>
  <c r="F257" i="1"/>
  <c r="J257" i="1"/>
  <c r="G299" i="1"/>
  <c r="I383" i="1"/>
  <c r="I551" i="1"/>
  <c r="F593" i="1"/>
  <c r="J593" i="1"/>
  <c r="H47" i="1"/>
  <c r="I173" i="1"/>
  <c r="G257" i="1"/>
  <c r="H299" i="1"/>
  <c r="G425" i="1"/>
  <c r="H467" i="1"/>
  <c r="I509" i="1"/>
  <c r="F551" i="1"/>
  <c r="J551" i="1"/>
  <c r="G593" i="1"/>
  <c r="H509" i="1"/>
  <c r="J509" i="1"/>
  <c r="F509" i="1"/>
  <c r="G467" i="1"/>
  <c r="I467" i="1"/>
  <c r="J467" i="1"/>
  <c r="J425" i="1"/>
  <c r="F425" i="1"/>
  <c r="J383" i="1"/>
  <c r="F383" i="1"/>
  <c r="I341" i="1"/>
  <c r="G341" i="1"/>
  <c r="H341" i="1"/>
  <c r="J341" i="1"/>
  <c r="F341" i="1"/>
  <c r="H215" i="1"/>
  <c r="J215" i="1"/>
  <c r="F215" i="1"/>
  <c r="H173" i="1"/>
  <c r="J173" i="1"/>
  <c r="F173" i="1"/>
  <c r="J131" i="1"/>
  <c r="H131" i="1"/>
  <c r="F131" i="1"/>
  <c r="H89" i="1"/>
  <c r="F89" i="1"/>
  <c r="J89" i="1"/>
  <c r="G89" i="1"/>
  <c r="I89" i="1"/>
  <c r="J47" i="1"/>
  <c r="G47" i="1"/>
  <c r="I47" i="1"/>
  <c r="F47" i="1"/>
  <c r="I594" i="1" l="1"/>
  <c r="H594" i="1"/>
  <c r="G594" i="1"/>
  <c r="J594" i="1"/>
  <c r="F594" i="1"/>
  <c r="L242" i="1"/>
  <c r="L237" i="1"/>
  <c r="L131" i="1"/>
  <c r="L101" i="1"/>
  <c r="L284" i="1"/>
  <c r="L279" i="1"/>
  <c r="L521" i="1"/>
  <c r="L551" i="1"/>
  <c r="L173" i="1"/>
  <c r="L143" i="1"/>
  <c r="L437" i="1"/>
  <c r="L467" i="1"/>
  <c r="L382" i="1"/>
  <c r="L215" i="1"/>
  <c r="L185" i="1"/>
  <c r="L531" i="1"/>
  <c r="L536" i="1"/>
  <c r="L340" i="1"/>
  <c r="L550" i="1"/>
  <c r="L509" i="1"/>
  <c r="L479" i="1"/>
  <c r="L585" i="1"/>
  <c r="L592" i="1"/>
  <c r="L543" i="1"/>
  <c r="L130" i="1"/>
  <c r="L425" i="1"/>
  <c r="L395" i="1"/>
  <c r="L59" i="1"/>
  <c r="L89" i="1"/>
  <c r="L466" i="1"/>
  <c r="L593" i="1"/>
  <c r="L563" i="1"/>
  <c r="L269" i="1"/>
  <c r="L299" i="1"/>
  <c r="L383" i="1"/>
  <c r="L353" i="1"/>
  <c r="L214" i="1"/>
  <c r="L459" i="1"/>
  <c r="L227" i="1"/>
  <c r="L257" i="1"/>
  <c r="L256" i="1"/>
  <c r="L424" i="1"/>
  <c r="L573" i="1"/>
  <c r="L578" i="1"/>
  <c r="L333" i="1"/>
  <c r="L417" i="1"/>
  <c r="L341" i="1"/>
  <c r="L311" i="1"/>
  <c r="L39" i="1"/>
  <c r="L81" i="1"/>
  <c r="L17" i="1"/>
  <c r="L47" i="1"/>
  <c r="L594" i="1"/>
  <c r="L508" i="1"/>
  <c r="L249" i="1"/>
  <c r="L291" i="1"/>
  <c r="L298" i="1"/>
  <c r="L123" i="1"/>
  <c r="L172" i="1"/>
  <c r="L501" i="1"/>
  <c r="L375" i="1"/>
  <c r="L207" i="1"/>
  <c r="L46" i="1"/>
  <c r="L165" i="1"/>
  <c r="L88" i="1"/>
</calcChain>
</file>

<file path=xl/sharedStrings.xml><?xml version="1.0" encoding="utf-8"?>
<sst xmlns="http://schemas.openxmlformats.org/spreadsheetml/2006/main" count="666" uniqueCount="133">
  <si>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</si>
  <si>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</si>
  <si>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</si>
  <si>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</si>
  <si>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</si>
  <si>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</si>
  <si>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</si>
  <si>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</si>
  <si>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</si>
  <si>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</si>
  <si>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</si>
  <si>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</si>
  <si>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</si>
  <si>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</si>
  <si>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</si>
  <si>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</si>
  <si>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</si>
  <si>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</si>
  <si>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</si>
  <si>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</si>
  <si>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</si>
  <si>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</si>
  <si>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</si>
  <si>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</si>
  <si>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</si>
  <si>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</si>
  <si>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</si>
  <si>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</si>
  <si>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</si>
  <si>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</si>
  <si>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</si>
  <si>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</si>
  <si>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</si>
  <si>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</si>
  <si>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</si>
  <si>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</si>
  <si>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</si>
  <si>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</si>
  <si>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</si>
  <si>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</si>
  <si>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</si>
  <si>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</si>
  <si>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</si>
  <si>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</si>
  <si>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</si>
  <si>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Чай с молоком</t>
  </si>
  <si>
    <t>Хлеб ржаной</t>
  </si>
  <si>
    <t>бутерброд</t>
  </si>
  <si>
    <t>Икра кабачковая консервированная</t>
  </si>
  <si>
    <t>Хлеб пшеничный</t>
  </si>
  <si>
    <t>Компот из смеси сухофруктов</t>
  </si>
  <si>
    <t>сладкое</t>
  </si>
  <si>
    <t>Кофейный напиток с молоком</t>
  </si>
  <si>
    <t>Салат витаминный</t>
  </si>
  <si>
    <t>Рассольник Ленинградский</t>
  </si>
  <si>
    <t>Каша гречневая молочная жидкая</t>
  </si>
  <si>
    <t>Фрукты свежие по сезону/ яблоко</t>
  </si>
  <si>
    <t>Сок фруктовый/ виноградный</t>
  </si>
  <si>
    <t>Хлеб пшеничный/ хлеб ржаной</t>
  </si>
  <si>
    <t>Молоко пром.пр-ва т/пак для дет.пит</t>
  </si>
  <si>
    <t>Пюре картофельное/ Кнели рыбные с соусом сметанным 90/30</t>
  </si>
  <si>
    <t>312/271</t>
  </si>
  <si>
    <t>Салат из свеклы отварной</t>
  </si>
  <si>
    <t>Плов из птицы</t>
  </si>
  <si>
    <t>Суп картофельный с рисом</t>
  </si>
  <si>
    <t>Макаронник с субпродуктами говяжьими /соус сметанный</t>
  </si>
  <si>
    <t>Напиток из плодов шиповника</t>
  </si>
  <si>
    <t>ТТК 2</t>
  </si>
  <si>
    <t>Фрукты свежие/ яблоко</t>
  </si>
  <si>
    <t>Фритата из яиц с овощами</t>
  </si>
  <si>
    <t>Уха ростовская</t>
  </si>
  <si>
    <t>Тефтели мясные с соусом молочным 100/50</t>
  </si>
  <si>
    <t>Сок фруктовый/ яблочный</t>
  </si>
  <si>
    <t>Салат из моркови с кукурузой консервированной</t>
  </si>
  <si>
    <t>Азу с картофелем и мясом</t>
  </si>
  <si>
    <t>Кисель из сухофруктов</t>
  </si>
  <si>
    <t>Борщ по-кубански со сметаной 200/5</t>
  </si>
  <si>
    <t>Каша гречневая рассыпчатая</t>
  </si>
  <si>
    <t>Чай фруктовый с лимоном и яблоком</t>
  </si>
  <si>
    <t>Макароны, запеченные с яйцом</t>
  </si>
  <si>
    <t>Компот из свежих ягод</t>
  </si>
  <si>
    <t>Рыба аппетитная запеченная с картофелем</t>
  </si>
  <si>
    <t>Бутерброд с сыром</t>
  </si>
  <si>
    <t>Кисломолочный напиток снежок</t>
  </si>
  <si>
    <t>молоко пром.пр-ва т/пак для дет.питания</t>
  </si>
  <si>
    <t>Мясо тушеное с овощами</t>
  </si>
  <si>
    <t>Овощи натуральные соленые/ огурцы</t>
  </si>
  <si>
    <t>Суп картофельный с бобовыми/ гренки</t>
  </si>
  <si>
    <t>Кондитерские изделия/ печенье сахарное</t>
  </si>
  <si>
    <t>Салат из квашеной капусты</t>
  </si>
  <si>
    <t>Морковные палочки</t>
  </si>
  <si>
    <t>Борщ с капустой и картофелем/ сметана</t>
  </si>
  <si>
    <t>Запеканка из творога с молоком сгущенным</t>
  </si>
  <si>
    <t>Какао на молоке</t>
  </si>
  <si>
    <t>Фрукты свежие по сезону/ мандарины</t>
  </si>
  <si>
    <t>Бутерброд с маслом</t>
  </si>
  <si>
    <t>Суп сырный с сухариками</t>
  </si>
  <si>
    <t xml:space="preserve">Голубцы ленивые с соусом сметанным </t>
  </si>
  <si>
    <t>54-3М</t>
  </si>
  <si>
    <t>Овощи натуральные соленые/ томаты</t>
  </si>
  <si>
    <t>285/372</t>
  </si>
  <si>
    <t>Картофель отварной</t>
  </si>
  <si>
    <t>Рыба запеченная с овощами под сырным соусом</t>
  </si>
  <si>
    <t>Каша манная жидкая</t>
  </si>
  <si>
    <t>Бутерброд с шоколадным маслом</t>
  </si>
  <si>
    <t>Какао с молоком</t>
  </si>
  <si>
    <t>Кондитерские изделия/ не кремовые</t>
  </si>
  <si>
    <t>Щи новгородские</t>
  </si>
  <si>
    <t>Узвар из сухофруктов и плодов шиповника</t>
  </si>
  <si>
    <t>ТТК</t>
  </si>
  <si>
    <t>Картофель тушеный с овощами</t>
  </si>
  <si>
    <t>ТТК 181</t>
  </si>
  <si>
    <t>Суп с макаронными изделиями</t>
  </si>
  <si>
    <t>Пудинг из творога с ягодами и яблочным соусом</t>
  </si>
  <si>
    <t>Салат фруктовый с йогуртом</t>
  </si>
  <si>
    <t>Салат из соленых огурцов с луком</t>
  </si>
  <si>
    <t>Биточки особые/ говяжье сердце</t>
  </si>
  <si>
    <t>Каша рисовая рассыпчатая</t>
  </si>
  <si>
    <t>Пюре картофельное/ Котлеты рыбные любительские/ Соус томатный</t>
  </si>
  <si>
    <t>312/241/366</t>
  </si>
  <si>
    <t>Закуска из икры кабачковой и вареного яйца 30/40</t>
  </si>
  <si>
    <t>ТТК 111</t>
  </si>
  <si>
    <t>Ежики мясные в соусе</t>
  </si>
  <si>
    <t>Кисломолочный напиток/ Кефир с сахаром 215/10</t>
  </si>
  <si>
    <t>Фрукты свежие/ мандарины</t>
  </si>
  <si>
    <t xml:space="preserve">Хлеб пшеничный/ </t>
  </si>
  <si>
    <t>Суп с клецками</t>
  </si>
  <si>
    <t>118.2</t>
  </si>
  <si>
    <t>Жаркое по-домашнему</t>
  </si>
  <si>
    <t>Сок фруктовый/ вишневый</t>
  </si>
  <si>
    <t>МБОУ ООШ 36</t>
  </si>
  <si>
    <t>директор</t>
  </si>
  <si>
    <t>Марукян А.Г.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</si>
</sst>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</font>
    <font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" fontId="0" fillId="5" borderId="2" xfId="0" applyNumberFormat="1" applyFill="1" applyBorder="1" applyProtection="1">
      <protection locked="0"/>
    </xf>
    <xf numFmtId="0" fontId="11" fillId="6" borderId="2" xfId="0" applyFont="1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12" fillId="0" borderId="0" xfId="0" applyFont="1"/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3" sqref="R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130</v>
      </c>
      <c r="D1" s="65"/>
      <c r="E1" s="65"/>
      <c r="F1" s="13" t="s">
        <v>16</v>
      </c>
      <c r="G1" s="2" t="s">
        <v>17</v>
      </c>
      <c r="H1" s="66" t="s">
        <v>131</v>
      </c>
      <c r="I1" s="66"/>
      <c r="J1" s="66"/>
      <c r="K1" s="66"/>
    </row>
    <row r="2" spans="1:12" ht="18" x14ac:dyDescent="0.2">
      <c r="A2" s="43" t="s">
        <v>6</v>
      </c>
      <c r="C2" s="2"/>
      <c r="G2" s="2" t="s">
        <v>18</v>
      </c>
      <c r="H2" s="66" t="s">
        <v>132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55</v>
      </c>
      <c r="F6" s="48">
        <v>150</v>
      </c>
      <c r="G6" s="48">
        <v>5.94</v>
      </c>
      <c r="H6" s="48">
        <v>6.42</v>
      </c>
      <c r="I6" s="48">
        <v>22.8</v>
      </c>
      <c r="J6" s="48">
        <v>177.49</v>
      </c>
      <c r="K6" s="49">
        <v>324</v>
      </c>
      <c r="L6" s="48">
        <v>40</v>
      </c>
    </row>
    <row r="7" spans="1:12" ht="15" x14ac:dyDescent="0.25">
      <c r="A7" s="25"/>
      <c r="B7" s="16"/>
      <c r="C7" s="11"/>
      <c r="D7" s="6" t="s">
        <v>47</v>
      </c>
      <c r="E7" s="50" t="s">
        <v>82</v>
      </c>
      <c r="F7" s="51">
        <v>50</v>
      </c>
      <c r="G7" s="51">
        <v>5.23</v>
      </c>
      <c r="H7" s="51">
        <v>6.54</v>
      </c>
      <c r="I7" s="51">
        <v>15.05</v>
      </c>
      <c r="J7" s="51">
        <v>143.85</v>
      </c>
      <c r="K7" s="52">
        <v>3</v>
      </c>
      <c r="L7" s="51">
        <v>32</v>
      </c>
    </row>
    <row r="8" spans="1:12" ht="15" x14ac:dyDescent="0.25">
      <c r="A8" s="25"/>
      <c r="B8" s="16"/>
      <c r="C8" s="11"/>
      <c r="D8" s="7" t="s">
        <v>22</v>
      </c>
      <c r="E8" s="50" t="s">
        <v>52</v>
      </c>
      <c r="F8" s="51">
        <v>180</v>
      </c>
      <c r="G8" s="51">
        <v>2.98</v>
      </c>
      <c r="H8" s="51">
        <v>2.1800000000000002</v>
      </c>
      <c r="I8" s="51">
        <v>12.63</v>
      </c>
      <c r="J8" s="51">
        <v>82.7</v>
      </c>
      <c r="K8" s="52">
        <v>379</v>
      </c>
      <c r="L8" s="51">
        <v>17</v>
      </c>
    </row>
    <row r="9" spans="1:12" ht="15" x14ac:dyDescent="0.25">
      <c r="A9" s="25"/>
      <c r="B9" s="16"/>
      <c r="C9" s="11"/>
      <c r="D9" s="7" t="s">
        <v>23</v>
      </c>
      <c r="E9" s="50" t="s">
        <v>46</v>
      </c>
      <c r="F9" s="51">
        <v>20</v>
      </c>
      <c r="G9" s="51">
        <v>1.32</v>
      </c>
      <c r="H9" s="51">
        <v>0.18</v>
      </c>
      <c r="I9" s="51">
        <v>8.48</v>
      </c>
      <c r="J9" s="51">
        <v>40.79</v>
      </c>
      <c r="K9" s="52"/>
      <c r="L9" s="51">
        <v>3</v>
      </c>
    </row>
    <row r="10" spans="1:12" ht="15" x14ac:dyDescent="0.25">
      <c r="A10" s="25"/>
      <c r="B10" s="16"/>
      <c r="C10" s="11"/>
      <c r="D10" s="7" t="s">
        <v>24</v>
      </c>
      <c r="E10" s="50" t="s">
        <v>56</v>
      </c>
      <c r="F10" s="51">
        <v>110</v>
      </c>
      <c r="G10" s="51">
        <v>0.44</v>
      </c>
      <c r="H10" s="51">
        <v>0.44</v>
      </c>
      <c r="I10" s="51">
        <v>10.78</v>
      </c>
      <c r="J10" s="51">
        <v>51.7</v>
      </c>
      <c r="K10" s="52">
        <v>338</v>
      </c>
      <c r="L10" s="51">
        <v>16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510</v>
      </c>
      <c r="G13" s="21">
        <f t="shared" ref="G13:J13" si="0">SUM(G6:G12)</f>
        <v>15.910000000000002</v>
      </c>
      <c r="H13" s="21">
        <f t="shared" si="0"/>
        <v>15.76</v>
      </c>
      <c r="I13" s="21">
        <f t="shared" si="0"/>
        <v>69.740000000000009</v>
      </c>
      <c r="J13" s="21">
        <f t="shared" si="0"/>
        <v>496.53000000000003</v>
      </c>
      <c r="K13" s="27"/>
      <c r="L13" s="21">
        <f>SUM(L6:L12)</f>
        <v>108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53</v>
      </c>
      <c r="F18" s="51">
        <v>60</v>
      </c>
      <c r="G18" s="51">
        <v>0.72</v>
      </c>
      <c r="H18" s="51">
        <v>3.12</v>
      </c>
      <c r="I18" s="51">
        <v>5.7</v>
      </c>
      <c r="J18" s="51">
        <v>54.04</v>
      </c>
      <c r="K18" s="52" t="s">
        <v>67</v>
      </c>
      <c r="L18" s="51">
        <v>20</v>
      </c>
    </row>
    <row r="19" spans="1:12" ht="15" x14ac:dyDescent="0.25">
      <c r="A19" s="25"/>
      <c r="B19" s="16"/>
      <c r="C19" s="11"/>
      <c r="D19" s="7" t="s">
        <v>28</v>
      </c>
      <c r="E19" s="50" t="s">
        <v>70</v>
      </c>
      <c r="F19" s="51">
        <v>200</v>
      </c>
      <c r="G19" s="51">
        <v>5.05</v>
      </c>
      <c r="H19" s="51">
        <v>5.66</v>
      </c>
      <c r="I19" s="51">
        <v>20.350000000000001</v>
      </c>
      <c r="J19" s="51">
        <v>159.63999999999999</v>
      </c>
      <c r="K19" s="52">
        <v>106</v>
      </c>
      <c r="L19" s="51">
        <v>27</v>
      </c>
    </row>
    <row r="20" spans="1:12" ht="15" x14ac:dyDescent="0.25">
      <c r="A20" s="25"/>
      <c r="B20" s="16"/>
      <c r="C20" s="11"/>
      <c r="D20" s="7" t="s">
        <v>29</v>
      </c>
      <c r="E20" s="50" t="s">
        <v>63</v>
      </c>
      <c r="F20" s="51">
        <v>150</v>
      </c>
      <c r="G20" s="51">
        <v>7.57</v>
      </c>
      <c r="H20" s="51">
        <v>11.21</v>
      </c>
      <c r="I20" s="51">
        <v>26.66</v>
      </c>
      <c r="J20" s="51">
        <v>232.78</v>
      </c>
      <c r="K20" s="52">
        <v>311</v>
      </c>
      <c r="L20" s="51">
        <v>35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83</v>
      </c>
      <c r="F22" s="51">
        <v>225</v>
      </c>
      <c r="G22" s="51">
        <v>6.08</v>
      </c>
      <c r="H22" s="51">
        <v>5.63</v>
      </c>
      <c r="I22" s="51">
        <v>24.3</v>
      </c>
      <c r="J22" s="51">
        <v>177.75</v>
      </c>
      <c r="K22" s="52">
        <v>386</v>
      </c>
      <c r="L22" s="51">
        <v>25</v>
      </c>
    </row>
    <row r="23" spans="1:12" ht="15" x14ac:dyDescent="0.25">
      <c r="A23" s="25"/>
      <c r="B23" s="16"/>
      <c r="C23" s="11"/>
      <c r="D23" s="7" t="s">
        <v>32</v>
      </c>
      <c r="E23" s="50" t="s">
        <v>49</v>
      </c>
      <c r="F23" s="51">
        <v>30</v>
      </c>
      <c r="G23" s="51">
        <v>2.29</v>
      </c>
      <c r="H23" s="51">
        <v>0.19</v>
      </c>
      <c r="I23" s="51">
        <v>15.05</v>
      </c>
      <c r="J23" s="51">
        <v>71.05</v>
      </c>
      <c r="K23" s="52"/>
      <c r="L23" s="51">
        <v>5</v>
      </c>
    </row>
    <row r="24" spans="1:12" ht="15" x14ac:dyDescent="0.25">
      <c r="A24" s="25"/>
      <c r="B24" s="16"/>
      <c r="C24" s="11"/>
      <c r="D24" s="7" t="s">
        <v>33</v>
      </c>
      <c r="E24" s="50" t="s">
        <v>46</v>
      </c>
      <c r="F24" s="51">
        <v>30</v>
      </c>
      <c r="G24" s="51">
        <v>1.99</v>
      </c>
      <c r="H24" s="51">
        <v>0.26</v>
      </c>
      <c r="I24" s="51">
        <v>12.72</v>
      </c>
      <c r="J24" s="51">
        <v>61.19</v>
      </c>
      <c r="K24" s="52"/>
      <c r="L24" s="51">
        <v>5</v>
      </c>
    </row>
    <row r="25" spans="1:12" ht="15" x14ac:dyDescent="0.25">
      <c r="A25" s="25"/>
      <c r="B25" s="16"/>
      <c r="C25" s="11"/>
      <c r="D25" s="6" t="s">
        <v>31</v>
      </c>
      <c r="E25" s="50" t="s">
        <v>84</v>
      </c>
      <c r="F25" s="51">
        <v>200</v>
      </c>
      <c r="G25" s="51">
        <v>5.63</v>
      </c>
      <c r="H25" s="51">
        <v>4.8499999999999996</v>
      </c>
      <c r="I25" s="51">
        <v>9.31</v>
      </c>
      <c r="J25" s="51">
        <v>104.76</v>
      </c>
      <c r="K25" s="52"/>
      <c r="L25" s="51">
        <v>27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895</v>
      </c>
      <c r="G27" s="21">
        <f t="shared" ref="G27:I27" si="2">SUM(G18:G26)</f>
        <v>29.33</v>
      </c>
      <c r="H27" s="21">
        <f t="shared" si="2"/>
        <v>30.92</v>
      </c>
      <c r="I27" s="21">
        <f t="shared" si="2"/>
        <v>114.09</v>
      </c>
      <c r="J27" s="21">
        <f>SUM(J18:J26)</f>
        <v>861.21</v>
      </c>
      <c r="K27" s="27"/>
      <c r="L27" s="21">
        <f>L18+L19+L20+L22+L21+L23+L24+L25+L26</f>
        <v>144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1405</v>
      </c>
      <c r="G47" s="34">
        <f t="shared" ref="G47:J47" si="6">G13+G17+G27+G32+G39+G46</f>
        <v>45.24</v>
      </c>
      <c r="H47" s="34">
        <f t="shared" si="6"/>
        <v>46.68</v>
      </c>
      <c r="I47" s="34">
        <f t="shared" si="6"/>
        <v>183.83</v>
      </c>
      <c r="J47" s="34">
        <f t="shared" si="6"/>
        <v>1357.74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85</v>
      </c>
      <c r="F48" s="48">
        <v>200</v>
      </c>
      <c r="G48" s="48">
        <v>11.52</v>
      </c>
      <c r="H48" s="48">
        <v>14.95</v>
      </c>
      <c r="I48" s="48">
        <v>16.41</v>
      </c>
      <c r="J48" s="48">
        <v>238.97</v>
      </c>
      <c r="K48" s="49">
        <v>321</v>
      </c>
      <c r="L48" s="48">
        <v>69</v>
      </c>
    </row>
    <row r="49" spans="1:12" ht="15" x14ac:dyDescent="0.25">
      <c r="A49" s="15"/>
      <c r="B49" s="16"/>
      <c r="C49" s="11"/>
      <c r="D49" s="6" t="s">
        <v>27</v>
      </c>
      <c r="E49" s="50" t="s">
        <v>86</v>
      </c>
      <c r="F49" s="51">
        <v>60</v>
      </c>
      <c r="G49" s="51">
        <v>0.48</v>
      </c>
      <c r="H49" s="51">
        <v>0.06</v>
      </c>
      <c r="I49" s="51">
        <v>1.02</v>
      </c>
      <c r="J49" s="51">
        <v>7.8</v>
      </c>
      <c r="K49" s="52">
        <v>70</v>
      </c>
      <c r="L49" s="51">
        <v>16</v>
      </c>
    </row>
    <row r="50" spans="1:12" ht="15" x14ac:dyDescent="0.25">
      <c r="A50" s="15"/>
      <c r="B50" s="16"/>
      <c r="C50" s="11"/>
      <c r="D50" s="7" t="s">
        <v>22</v>
      </c>
      <c r="E50" s="50" t="s">
        <v>57</v>
      </c>
      <c r="F50" s="51">
        <v>200</v>
      </c>
      <c r="G50" s="51">
        <v>0.57999999999999996</v>
      </c>
      <c r="H50" s="51">
        <v>0.39</v>
      </c>
      <c r="I50" s="51">
        <v>31.62</v>
      </c>
      <c r="J50" s="51">
        <v>135.80000000000001</v>
      </c>
      <c r="K50" s="52">
        <v>389</v>
      </c>
      <c r="L50" s="51">
        <v>17</v>
      </c>
    </row>
    <row r="51" spans="1:12" ht="15" x14ac:dyDescent="0.25">
      <c r="A51" s="15"/>
      <c r="B51" s="16"/>
      <c r="C51" s="11"/>
      <c r="D51" s="7" t="s">
        <v>23</v>
      </c>
      <c r="E51" s="50" t="s">
        <v>58</v>
      </c>
      <c r="F51" s="51">
        <v>40</v>
      </c>
      <c r="G51" s="51">
        <f>1.53+1.32</f>
        <v>2.85</v>
      </c>
      <c r="H51" s="51">
        <f>0.12+0.18</f>
        <v>0.3</v>
      </c>
      <c r="I51" s="51">
        <f>10.04+8.48</f>
        <v>18.52</v>
      </c>
      <c r="J51" s="51">
        <f>47.36+40.79</f>
        <v>88.15</v>
      </c>
      <c r="K51" s="52"/>
      <c r="L51" s="51">
        <v>6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7">SUM(G48:G54)</f>
        <v>15.43</v>
      </c>
      <c r="H55" s="21">
        <f t="shared" ref="H55" si="8">SUM(H48:H54)</f>
        <v>15.700000000000001</v>
      </c>
      <c r="I55" s="60">
        <f t="shared" ref="I55" si="9">SUM(I48:I54)</f>
        <v>67.569999999999993</v>
      </c>
      <c r="J55" s="21">
        <f t="shared" ref="J55" si="10">SUM(J48:J54)</f>
        <v>470.72</v>
      </c>
      <c r="K55" s="27"/>
      <c r="L55" s="21">
        <f t="shared" ref="L55:L97" si="11">SUM(L48:L54)</f>
        <v>108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62</v>
      </c>
      <c r="F60" s="51">
        <v>60</v>
      </c>
      <c r="G60" s="51">
        <v>0.85</v>
      </c>
      <c r="H60" s="51">
        <v>3.65</v>
      </c>
      <c r="I60" s="51">
        <v>4.97</v>
      </c>
      <c r="J60" s="51">
        <v>56.07</v>
      </c>
      <c r="K60" s="52">
        <v>52</v>
      </c>
      <c r="L60" s="51">
        <v>17</v>
      </c>
    </row>
    <row r="61" spans="1:12" ht="15" x14ac:dyDescent="0.25">
      <c r="A61" s="15"/>
      <c r="B61" s="16"/>
      <c r="C61" s="11"/>
      <c r="D61" s="7" t="s">
        <v>28</v>
      </c>
      <c r="E61" s="50" t="s">
        <v>87</v>
      </c>
      <c r="F61" s="51">
        <v>220</v>
      </c>
      <c r="G61" s="51">
        <v>7.38</v>
      </c>
      <c r="H61" s="51">
        <v>4.3</v>
      </c>
      <c r="I61" s="51">
        <v>21.08</v>
      </c>
      <c r="J61" s="51">
        <v>206.27</v>
      </c>
      <c r="K61" s="52">
        <v>102</v>
      </c>
      <c r="L61" s="51">
        <v>30</v>
      </c>
    </row>
    <row r="62" spans="1:12" ht="15" x14ac:dyDescent="0.25">
      <c r="A62" s="15"/>
      <c r="B62" s="16"/>
      <c r="C62" s="11"/>
      <c r="D62" s="7" t="s">
        <v>29</v>
      </c>
      <c r="E62" s="50" t="s">
        <v>79</v>
      </c>
      <c r="F62" s="51">
        <v>150</v>
      </c>
      <c r="G62" s="51">
        <v>10.78</v>
      </c>
      <c r="H62" s="51">
        <v>15.31</v>
      </c>
      <c r="I62" s="51">
        <v>22.31</v>
      </c>
      <c r="J62" s="51">
        <v>224.01</v>
      </c>
      <c r="K62" s="52">
        <v>206</v>
      </c>
      <c r="L62" s="51">
        <v>64</v>
      </c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78</v>
      </c>
      <c r="F64" s="51">
        <v>200</v>
      </c>
      <c r="G64" s="51">
        <v>0.25</v>
      </c>
      <c r="H64" s="51">
        <v>0.03</v>
      </c>
      <c r="I64" s="51">
        <v>10.87</v>
      </c>
      <c r="J64" s="51">
        <v>45.62</v>
      </c>
      <c r="K64" s="51">
        <v>377</v>
      </c>
      <c r="L64" s="52">
        <v>12</v>
      </c>
    </row>
    <row r="65" spans="1:12" ht="15" x14ac:dyDescent="0.25">
      <c r="A65" s="15"/>
      <c r="B65" s="16"/>
      <c r="C65" s="11"/>
      <c r="D65" s="7" t="s">
        <v>32</v>
      </c>
      <c r="E65" s="50" t="s">
        <v>49</v>
      </c>
      <c r="F65" s="51">
        <v>40</v>
      </c>
      <c r="G65" s="51">
        <v>3.05</v>
      </c>
      <c r="H65" s="51">
        <v>0.25</v>
      </c>
      <c r="I65" s="51">
        <v>20.07</v>
      </c>
      <c r="J65" s="51">
        <v>94.73</v>
      </c>
      <c r="K65" s="52"/>
      <c r="L65" s="51">
        <v>6</v>
      </c>
    </row>
    <row r="66" spans="1:12" ht="15" x14ac:dyDescent="0.25">
      <c r="A66" s="15"/>
      <c r="B66" s="16"/>
      <c r="C66" s="11"/>
      <c r="D66" s="7" t="s">
        <v>33</v>
      </c>
      <c r="E66" s="50" t="s">
        <v>46</v>
      </c>
      <c r="F66" s="51">
        <v>40</v>
      </c>
      <c r="G66" s="51">
        <v>2.65</v>
      </c>
      <c r="H66" s="51">
        <v>0.35</v>
      </c>
      <c r="I66" s="51">
        <v>16.96</v>
      </c>
      <c r="J66" s="51">
        <v>81.58</v>
      </c>
      <c r="K66" s="52"/>
      <c r="L66" s="51">
        <v>6</v>
      </c>
    </row>
    <row r="67" spans="1:12" ht="15" x14ac:dyDescent="0.25">
      <c r="A67" s="15"/>
      <c r="B67" s="16"/>
      <c r="C67" s="11"/>
      <c r="D67" s="6" t="s">
        <v>24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 t="s">
        <v>51</v>
      </c>
      <c r="E68" s="50" t="s">
        <v>88</v>
      </c>
      <c r="F68" s="51">
        <v>30</v>
      </c>
      <c r="G68" s="51">
        <v>2.25</v>
      </c>
      <c r="H68" s="51">
        <v>2.94</v>
      </c>
      <c r="I68" s="51">
        <v>22.32</v>
      </c>
      <c r="J68" s="51">
        <v>125.1</v>
      </c>
      <c r="K68" s="52"/>
      <c r="L68" s="51">
        <v>9</v>
      </c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740</v>
      </c>
      <c r="G69" s="21">
        <f t="shared" ref="G69" si="17">SUM(G60:G68)</f>
        <v>27.209999999999997</v>
      </c>
      <c r="H69" s="21">
        <f t="shared" ref="H69" si="18">SUM(H60:H68)</f>
        <v>26.830000000000002</v>
      </c>
      <c r="I69" s="21">
        <f t="shared" ref="I69" si="19">SUM(I60:I68)</f>
        <v>118.57999999999998</v>
      </c>
      <c r="J69" s="21">
        <f t="shared" ref="J69" si="20">SUM(J60:J68)</f>
        <v>833.38000000000011</v>
      </c>
      <c r="K69" s="27"/>
      <c r="L69" s="21">
        <f>SUM(L60:L68)</f>
        <v>144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" si="28">SUM(J75:J80)</f>
        <v>0</v>
      </c>
      <c r="K81" s="27"/>
      <c r="L81" s="21">
        <f t="shared" ref="L81" ca="1" si="29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 t="shared" ref="L88" ca="1" si="34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1240</v>
      </c>
      <c r="G89" s="34">
        <f t="shared" ref="G89" si="35">G55+G59+G69+G74+G81+G88</f>
        <v>42.64</v>
      </c>
      <c r="H89" s="34">
        <f t="shared" ref="H89" si="36">H55+H59+H69+H74+H81+H88</f>
        <v>42.53</v>
      </c>
      <c r="I89" s="34">
        <f t="shared" ref="I89" si="37">I55+I59+I69+I74+I81+I88</f>
        <v>186.14999999999998</v>
      </c>
      <c r="J89" s="34">
        <f t="shared" ref="J89" si="38">J55+J59+J69+J74+J81+J88</f>
        <v>1304.1000000000001</v>
      </c>
      <c r="K89" s="35"/>
      <c r="L89" s="34">
        <f t="shared" ref="L89" ca="1" si="39">L55+L59+L69+L74+L81+L88</f>
        <v>0</v>
      </c>
    </row>
    <row r="90" spans="1:12" ht="25.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60</v>
      </c>
      <c r="F90" s="48">
        <v>270</v>
      </c>
      <c r="G90" s="48">
        <f>3.19+8.75</f>
        <v>11.94</v>
      </c>
      <c r="H90" s="48">
        <f>4.88+8.16</f>
        <v>13.04</v>
      </c>
      <c r="I90" s="48">
        <f>21.46+11.19</f>
        <v>32.65</v>
      </c>
      <c r="J90" s="48">
        <f>147.65+148.97</f>
        <v>296.62</v>
      </c>
      <c r="K90" s="49" t="s">
        <v>61</v>
      </c>
      <c r="L90" s="48">
        <v>67</v>
      </c>
    </row>
    <row r="91" spans="1:12" ht="15" x14ac:dyDescent="0.25">
      <c r="A91" s="25"/>
      <c r="B91" s="16"/>
      <c r="C91" s="11"/>
      <c r="D91" s="6" t="s">
        <v>27</v>
      </c>
      <c r="E91" s="50" t="s">
        <v>89</v>
      </c>
      <c r="F91" s="51">
        <v>60</v>
      </c>
      <c r="G91" s="51">
        <v>0.96</v>
      </c>
      <c r="H91" s="51">
        <v>3.06</v>
      </c>
      <c r="I91" s="51">
        <v>4.9400000000000004</v>
      </c>
      <c r="J91" s="51">
        <v>52.58</v>
      </c>
      <c r="K91" s="52">
        <v>47</v>
      </c>
      <c r="L91" s="51">
        <v>20</v>
      </c>
    </row>
    <row r="92" spans="1:12" ht="15" x14ac:dyDescent="0.25">
      <c r="A92" s="25"/>
      <c r="B92" s="16"/>
      <c r="C92" s="11"/>
      <c r="D92" s="7" t="s">
        <v>22</v>
      </c>
      <c r="E92" s="50" t="s">
        <v>50</v>
      </c>
      <c r="F92" s="51">
        <v>200</v>
      </c>
      <c r="G92" s="51">
        <v>0</v>
      </c>
      <c r="H92" s="51">
        <v>0</v>
      </c>
      <c r="I92" s="51">
        <v>11.62</v>
      </c>
      <c r="J92" s="51">
        <v>46.44</v>
      </c>
      <c r="K92" s="52">
        <v>349</v>
      </c>
      <c r="L92" s="51">
        <v>15</v>
      </c>
    </row>
    <row r="93" spans="1:12" ht="15" x14ac:dyDescent="0.25">
      <c r="A93" s="25"/>
      <c r="B93" s="16"/>
      <c r="C93" s="11"/>
      <c r="D93" s="7" t="s">
        <v>23</v>
      </c>
      <c r="E93" s="50" t="s">
        <v>58</v>
      </c>
      <c r="F93" s="51">
        <v>40</v>
      </c>
      <c r="G93" s="51">
        <f>1.53+1.32</f>
        <v>2.85</v>
      </c>
      <c r="H93" s="51">
        <f>0.12+0.18</f>
        <v>0.3</v>
      </c>
      <c r="I93" s="51">
        <f>10.04+8.48</f>
        <v>18.52</v>
      </c>
      <c r="J93" s="51">
        <f>47.36+40.79</f>
        <v>88.15</v>
      </c>
      <c r="K93" s="52"/>
      <c r="L93" s="51">
        <v>6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570</v>
      </c>
      <c r="G97" s="21">
        <f t="shared" ref="G97" si="40">SUM(G90:G96)</f>
        <v>15.749999999999998</v>
      </c>
      <c r="H97" s="21">
        <f t="shared" ref="H97" si="41">SUM(H90:H96)</f>
        <v>16.399999999999999</v>
      </c>
      <c r="I97" s="21">
        <f t="shared" ref="I97" si="42">SUM(I90:I96)</f>
        <v>67.72999999999999</v>
      </c>
      <c r="J97" s="21">
        <f t="shared" ref="J97" si="43">SUM(J90:J96)</f>
        <v>483.78999999999996</v>
      </c>
      <c r="K97" s="27"/>
      <c r="L97" s="21">
        <f t="shared" si="11"/>
        <v>108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4">SUM(G98:G100)</f>
        <v>0</v>
      </c>
      <c r="H101" s="21">
        <f t="shared" ref="H101" si="45">SUM(H98:H100)</f>
        <v>0</v>
      </c>
      <c r="I101" s="21">
        <f t="shared" ref="I101" si="46">SUM(I98:I100)</f>
        <v>0</v>
      </c>
      <c r="J101" s="21">
        <f t="shared" ref="J101" si="47">SUM(J98:J100)</f>
        <v>0</v>
      </c>
      <c r="K101" s="27"/>
      <c r="L101" s="21">
        <f t="shared" ref="L101" ca="1" si="48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90</v>
      </c>
      <c r="F102" s="51">
        <v>60</v>
      </c>
      <c r="G102" s="51">
        <v>0.76</v>
      </c>
      <c r="H102" s="51">
        <v>0.06</v>
      </c>
      <c r="I102" s="51">
        <v>4.0199999999999996</v>
      </c>
      <c r="J102" s="51">
        <v>20.37</v>
      </c>
      <c r="K102" s="52">
        <v>41</v>
      </c>
      <c r="L102" s="51">
        <v>17</v>
      </c>
    </row>
    <row r="103" spans="1:12" ht="15" x14ac:dyDescent="0.25">
      <c r="A103" s="25"/>
      <c r="B103" s="16"/>
      <c r="C103" s="11"/>
      <c r="D103" s="7" t="s">
        <v>28</v>
      </c>
      <c r="E103" s="50" t="s">
        <v>91</v>
      </c>
      <c r="F103" s="51">
        <v>205</v>
      </c>
      <c r="G103" s="51">
        <v>1.6</v>
      </c>
      <c r="H103" s="51">
        <v>3.67</v>
      </c>
      <c r="I103" s="51">
        <v>10.07</v>
      </c>
      <c r="J103" s="51">
        <v>106.13</v>
      </c>
      <c r="K103" s="52">
        <v>82</v>
      </c>
      <c r="L103" s="51">
        <v>30</v>
      </c>
    </row>
    <row r="104" spans="1:12" ht="15" x14ac:dyDescent="0.25">
      <c r="A104" s="25"/>
      <c r="B104" s="16"/>
      <c r="C104" s="11"/>
      <c r="D104" s="7" t="s">
        <v>29</v>
      </c>
      <c r="E104" s="50" t="s">
        <v>92</v>
      </c>
      <c r="F104" s="51">
        <v>180</v>
      </c>
      <c r="G104" s="51">
        <v>13.92</v>
      </c>
      <c r="H104" s="51">
        <v>17.510000000000002</v>
      </c>
      <c r="I104" s="51">
        <v>51.24</v>
      </c>
      <c r="J104" s="51">
        <v>377.94</v>
      </c>
      <c r="K104" s="52">
        <v>223</v>
      </c>
      <c r="L104" s="51">
        <v>47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93</v>
      </c>
      <c r="F106" s="51">
        <v>200</v>
      </c>
      <c r="G106" s="51">
        <v>6.56</v>
      </c>
      <c r="H106" s="51">
        <v>5.43</v>
      </c>
      <c r="I106" s="51">
        <v>20.45</v>
      </c>
      <c r="J106" s="51">
        <v>158.93</v>
      </c>
      <c r="K106" s="52">
        <v>382</v>
      </c>
      <c r="L106" s="51">
        <v>22</v>
      </c>
    </row>
    <row r="107" spans="1:12" ht="15" x14ac:dyDescent="0.25">
      <c r="A107" s="25"/>
      <c r="B107" s="16"/>
      <c r="C107" s="11"/>
      <c r="D107" s="7" t="s">
        <v>32</v>
      </c>
      <c r="E107" s="50" t="s">
        <v>49</v>
      </c>
      <c r="F107" s="51">
        <v>40</v>
      </c>
      <c r="G107" s="51">
        <v>3.05</v>
      </c>
      <c r="H107" s="51">
        <v>0.25</v>
      </c>
      <c r="I107" s="51">
        <v>20.07</v>
      </c>
      <c r="J107" s="51">
        <v>94.73</v>
      </c>
      <c r="K107" s="52"/>
      <c r="L107" s="51">
        <v>6</v>
      </c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 t="s">
        <v>24</v>
      </c>
      <c r="E109" s="50" t="s">
        <v>94</v>
      </c>
      <c r="F109" s="51">
        <v>150</v>
      </c>
      <c r="G109" s="51">
        <v>1.2</v>
      </c>
      <c r="H109" s="51">
        <v>0.3</v>
      </c>
      <c r="I109" s="51">
        <v>11.25</v>
      </c>
      <c r="J109" s="58">
        <v>57</v>
      </c>
      <c r="K109" s="52">
        <v>338</v>
      </c>
      <c r="L109" s="51">
        <v>22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835</v>
      </c>
      <c r="G111" s="21">
        <f t="shared" ref="G111" si="49">SUM(G102:G110)</f>
        <v>27.09</v>
      </c>
      <c r="H111" s="21">
        <f t="shared" ref="H111" si="50">SUM(H102:H110)</f>
        <v>27.220000000000002</v>
      </c>
      <c r="I111" s="21">
        <f t="shared" ref="I111" si="51">SUM(I102:I110)</f>
        <v>117.1</v>
      </c>
      <c r="J111" s="21">
        <f t="shared" ref="J111" si="52">SUM(J102:J110)</f>
        <v>815.1</v>
      </c>
      <c r="K111" s="27"/>
      <c r="L111" s="21">
        <f>SUM(L102:L110)</f>
        <v>144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3">SUM(G112:G115)</f>
        <v>0</v>
      </c>
      <c r="H116" s="21">
        <f t="shared" ref="H116" si="54">SUM(H112:H115)</f>
        <v>0</v>
      </c>
      <c r="I116" s="21">
        <f t="shared" ref="I116" si="55">SUM(I112:I115)</f>
        <v>0</v>
      </c>
      <c r="J116" s="21">
        <f t="shared" ref="J116" si="56"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7">SUM(G117:G122)</f>
        <v>0</v>
      </c>
      <c r="H123" s="21">
        <f t="shared" ref="H123" si="58">SUM(H117:H122)</f>
        <v>0</v>
      </c>
      <c r="I123" s="21">
        <f t="shared" ref="I123" si="59">SUM(I117:I122)</f>
        <v>0</v>
      </c>
      <c r="J123" s="21">
        <f t="shared" ref="J123" si="60">SUM(J117:J122)</f>
        <v>0</v>
      </c>
      <c r="K123" s="27"/>
      <c r="L123" s="21">
        <f t="shared" ref="L123" ca="1" si="6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2">SUM(G124:G129)</f>
        <v>0</v>
      </c>
      <c r="H130" s="21">
        <f t="shared" ref="H130" si="63">SUM(H124:H129)</f>
        <v>0</v>
      </c>
      <c r="I130" s="21">
        <f t="shared" ref="I130" si="64">SUM(I124:I129)</f>
        <v>0</v>
      </c>
      <c r="J130" s="21">
        <f t="shared" ref="J130" si="65">SUM(J124:J129)</f>
        <v>0</v>
      </c>
      <c r="K130" s="27"/>
      <c r="L130" s="21">
        <f t="shared" ref="L130" ca="1" si="66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1405</v>
      </c>
      <c r="G131" s="34">
        <f t="shared" ref="G131" si="67">G97+G101+G111+G116+G123+G130</f>
        <v>42.839999999999996</v>
      </c>
      <c r="H131" s="34">
        <f t="shared" ref="H131" si="68">H97+H101+H111+H116+H123+H130</f>
        <v>43.620000000000005</v>
      </c>
      <c r="I131" s="34">
        <f t="shared" ref="I131" si="69">I97+I101+I111+I116+I123+I130</f>
        <v>184.82999999999998</v>
      </c>
      <c r="J131" s="34">
        <f t="shared" ref="J131" si="70">J97+J101+J111+J116+J123+J130</f>
        <v>1298.8899999999999</v>
      </c>
      <c r="K131" s="35"/>
      <c r="L131" s="34">
        <f t="shared" ref="L131" ca="1" si="7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69</v>
      </c>
      <c r="F132" s="48">
        <v>150</v>
      </c>
      <c r="G132" s="48">
        <v>6.18</v>
      </c>
      <c r="H132" s="48">
        <v>6.07</v>
      </c>
      <c r="I132" s="48">
        <v>5.07</v>
      </c>
      <c r="J132" s="48">
        <v>116.1</v>
      </c>
      <c r="K132" s="49">
        <v>201</v>
      </c>
      <c r="L132" s="48">
        <v>46</v>
      </c>
    </row>
    <row r="133" spans="1:12" ht="15" x14ac:dyDescent="0.25">
      <c r="A133" s="25"/>
      <c r="B133" s="16"/>
      <c r="C133" s="11"/>
      <c r="D133" s="6" t="s">
        <v>47</v>
      </c>
      <c r="E133" s="50" t="s">
        <v>95</v>
      </c>
      <c r="F133" s="51">
        <v>45</v>
      </c>
      <c r="G133" s="51">
        <v>2.64</v>
      </c>
      <c r="H133" s="51">
        <v>7.11</v>
      </c>
      <c r="I133" s="51">
        <v>21.63</v>
      </c>
      <c r="J133" s="51">
        <v>182.18</v>
      </c>
      <c r="K133" s="52">
        <v>1</v>
      </c>
      <c r="L133" s="51">
        <v>17</v>
      </c>
    </row>
    <row r="134" spans="1:12" ht="15" x14ac:dyDescent="0.25">
      <c r="A134" s="25"/>
      <c r="B134" s="16"/>
      <c r="C134" s="11"/>
      <c r="D134" s="7" t="s">
        <v>22</v>
      </c>
      <c r="E134" s="59" t="s">
        <v>83</v>
      </c>
      <c r="F134" s="51">
        <v>180</v>
      </c>
      <c r="G134" s="51">
        <v>4.8600000000000003</v>
      </c>
      <c r="H134" s="51">
        <v>4.5</v>
      </c>
      <c r="I134" s="51">
        <v>19.440000000000001</v>
      </c>
      <c r="J134" s="51">
        <v>142.19999999999999</v>
      </c>
      <c r="K134" s="52">
        <v>386</v>
      </c>
      <c r="L134" s="51">
        <v>20</v>
      </c>
    </row>
    <row r="135" spans="1:12" ht="15" x14ac:dyDescent="0.25">
      <c r="A135" s="25"/>
      <c r="B135" s="16"/>
      <c r="C135" s="11"/>
      <c r="D135" s="7" t="s">
        <v>23</v>
      </c>
      <c r="E135" s="50" t="s">
        <v>58</v>
      </c>
      <c r="F135" s="51">
        <v>50</v>
      </c>
      <c r="G135" s="51">
        <f>2.29+1.32</f>
        <v>3.6100000000000003</v>
      </c>
      <c r="H135" s="51">
        <f>0.19+0.18</f>
        <v>0.37</v>
      </c>
      <c r="I135" s="51">
        <f>15.05+8.48</f>
        <v>23.53</v>
      </c>
      <c r="J135" s="51">
        <f>71.05+40.79</f>
        <v>111.84</v>
      </c>
      <c r="K135" s="52"/>
      <c r="L135" s="51">
        <v>8</v>
      </c>
    </row>
    <row r="136" spans="1:12" ht="15" x14ac:dyDescent="0.25">
      <c r="A136" s="25"/>
      <c r="B136" s="16"/>
      <c r="C136" s="11"/>
      <c r="D136" s="7" t="s">
        <v>24</v>
      </c>
      <c r="E136" s="50" t="s">
        <v>56</v>
      </c>
      <c r="F136" s="51">
        <v>110</v>
      </c>
      <c r="G136" s="51">
        <v>0.44</v>
      </c>
      <c r="H136" s="51">
        <v>0.44</v>
      </c>
      <c r="I136" s="51">
        <v>10.78</v>
      </c>
      <c r="J136" s="51">
        <v>51.7</v>
      </c>
      <c r="K136" s="52">
        <v>338</v>
      </c>
      <c r="L136" s="51">
        <v>17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535</v>
      </c>
      <c r="G139" s="21">
        <f t="shared" ref="G139" si="72">SUM(G132:G138)</f>
        <v>17.73</v>
      </c>
      <c r="H139" s="21">
        <f t="shared" ref="H139" si="73">SUM(H132:H138)</f>
        <v>18.490000000000002</v>
      </c>
      <c r="I139" s="21">
        <f t="shared" ref="I139" si="74">SUM(I132:I138)</f>
        <v>80.45</v>
      </c>
      <c r="J139" s="21">
        <f t="shared" ref="J139" si="75">SUM(J132:J138)</f>
        <v>604.02</v>
      </c>
      <c r="K139" s="27"/>
      <c r="L139" s="21">
        <f t="shared" ref="L139:L181" si="76">SUM(L132:L138)</f>
        <v>108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7">SUM(G140:G142)</f>
        <v>0</v>
      </c>
      <c r="H143" s="21">
        <f t="shared" ref="H143" si="78">SUM(H140:H142)</f>
        <v>0</v>
      </c>
      <c r="I143" s="21">
        <f t="shared" ref="I143" si="79">SUM(I140:I142)</f>
        <v>0</v>
      </c>
      <c r="J143" s="21">
        <f t="shared" ref="J143" si="80">SUM(J140:J142)</f>
        <v>0</v>
      </c>
      <c r="K143" s="27"/>
      <c r="L143" s="21">
        <f t="shared" ref="L143" ca="1" si="8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48</v>
      </c>
      <c r="F144" s="51">
        <v>60</v>
      </c>
      <c r="G144" s="51">
        <v>1.1399999999999999</v>
      </c>
      <c r="H144" s="51">
        <v>5.34</v>
      </c>
      <c r="I144" s="51">
        <v>4.62</v>
      </c>
      <c r="J144" s="51">
        <v>71.400000000000006</v>
      </c>
      <c r="K144" s="52"/>
      <c r="L144" s="51">
        <v>17</v>
      </c>
    </row>
    <row r="145" spans="1:12" ht="15" x14ac:dyDescent="0.25">
      <c r="A145" s="25"/>
      <c r="B145" s="16"/>
      <c r="C145" s="11"/>
      <c r="D145" s="7" t="s">
        <v>28</v>
      </c>
      <c r="E145" s="50" t="s">
        <v>96</v>
      </c>
      <c r="F145" s="51">
        <v>220</v>
      </c>
      <c r="G145" s="51">
        <v>6.56</v>
      </c>
      <c r="H145" s="51">
        <v>7.14</v>
      </c>
      <c r="I145" s="51">
        <v>42.17</v>
      </c>
      <c r="J145" s="51">
        <v>187.1</v>
      </c>
      <c r="K145" s="52">
        <v>172</v>
      </c>
      <c r="L145" s="51">
        <v>35</v>
      </c>
    </row>
    <row r="146" spans="1:12" ht="15" x14ac:dyDescent="0.25">
      <c r="A146" s="25"/>
      <c r="B146" s="16"/>
      <c r="C146" s="11"/>
      <c r="D146" s="7" t="s">
        <v>29</v>
      </c>
      <c r="E146" s="50" t="s">
        <v>97</v>
      </c>
      <c r="F146" s="51">
        <v>180</v>
      </c>
      <c r="G146" s="51">
        <v>8.36</v>
      </c>
      <c r="H146" s="51">
        <v>9.1199999999999992</v>
      </c>
      <c r="I146" s="51">
        <v>13.29</v>
      </c>
      <c r="J146" s="51">
        <v>243.44</v>
      </c>
      <c r="K146" s="52" t="s">
        <v>98</v>
      </c>
      <c r="L146" s="51">
        <v>41</v>
      </c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72</v>
      </c>
      <c r="F148" s="51">
        <v>200</v>
      </c>
      <c r="G148" s="51">
        <v>0.97</v>
      </c>
      <c r="H148" s="51">
        <v>0.19</v>
      </c>
      <c r="I148" s="51">
        <v>19.59</v>
      </c>
      <c r="J148" s="51">
        <v>83.42</v>
      </c>
      <c r="K148" s="52">
        <v>389</v>
      </c>
      <c r="L148" s="51">
        <v>17</v>
      </c>
    </row>
    <row r="149" spans="1:12" ht="15" x14ac:dyDescent="0.25">
      <c r="A149" s="25"/>
      <c r="B149" s="16"/>
      <c r="C149" s="11"/>
      <c r="D149" s="7" t="s">
        <v>32</v>
      </c>
      <c r="E149" s="50" t="s">
        <v>49</v>
      </c>
      <c r="F149" s="51">
        <v>40</v>
      </c>
      <c r="G149" s="51">
        <v>3.05</v>
      </c>
      <c r="H149" s="51">
        <v>0.25</v>
      </c>
      <c r="I149" s="51">
        <v>20.07</v>
      </c>
      <c r="J149" s="51">
        <v>94.73</v>
      </c>
      <c r="K149" s="52"/>
      <c r="L149" s="51">
        <v>6</v>
      </c>
    </row>
    <row r="150" spans="1:12" ht="15" x14ac:dyDescent="0.25">
      <c r="A150" s="25"/>
      <c r="B150" s="16"/>
      <c r="C150" s="11"/>
      <c r="D150" s="7" t="s">
        <v>33</v>
      </c>
      <c r="E150" s="50" t="s">
        <v>46</v>
      </c>
      <c r="F150" s="51">
        <v>20</v>
      </c>
      <c r="G150" s="51">
        <v>1.32</v>
      </c>
      <c r="H150" s="51">
        <v>0.18</v>
      </c>
      <c r="I150" s="51">
        <v>8.48</v>
      </c>
      <c r="J150" s="51">
        <v>40.79</v>
      </c>
      <c r="K150" s="52"/>
      <c r="L150" s="51">
        <v>3</v>
      </c>
    </row>
    <row r="151" spans="1:12" ht="15" x14ac:dyDescent="0.25">
      <c r="A151" s="25"/>
      <c r="B151" s="16"/>
      <c r="C151" s="11"/>
      <c r="D151" s="6" t="s">
        <v>31</v>
      </c>
      <c r="E151" s="50" t="s">
        <v>84</v>
      </c>
      <c r="F151" s="51">
        <v>200</v>
      </c>
      <c r="G151" s="51">
        <v>5.63</v>
      </c>
      <c r="H151" s="51">
        <v>4.8499999999999996</v>
      </c>
      <c r="I151" s="51">
        <v>9.31</v>
      </c>
      <c r="J151" s="51">
        <v>104.76</v>
      </c>
      <c r="K151" s="52"/>
      <c r="L151" s="51">
        <v>25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920</v>
      </c>
      <c r="G153" s="21">
        <f t="shared" ref="G153" si="82">SUM(G144:G152)</f>
        <v>27.029999999999998</v>
      </c>
      <c r="H153" s="21">
        <f t="shared" ref="H153" si="83">SUM(H144:H152)</f>
        <v>27.07</v>
      </c>
      <c r="I153" s="21">
        <f t="shared" ref="I153" si="84">SUM(I144:I152)</f>
        <v>117.53000000000002</v>
      </c>
      <c r="J153" s="21">
        <f t="shared" ref="J153" si="85">SUM(J144:J152)</f>
        <v>825.64</v>
      </c>
      <c r="K153" s="27"/>
      <c r="L153" s="21">
        <f>SUM(L144:L152)</f>
        <v>144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6">SUM(G154:G157)</f>
        <v>0</v>
      </c>
      <c r="H158" s="21">
        <f t="shared" ref="H158" si="87">SUM(H154:H157)</f>
        <v>0</v>
      </c>
      <c r="I158" s="21">
        <f t="shared" ref="I158" si="88">SUM(I154:I157)</f>
        <v>0</v>
      </c>
      <c r="J158" s="21">
        <f t="shared" ref="J158" si="89">SUM(J154:J157)</f>
        <v>0</v>
      </c>
      <c r="K158" s="27"/>
      <c r="L158" s="21">
        <f>SUM(L154:L157)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0">SUM(G159:G164)</f>
        <v>0</v>
      </c>
      <c r="H165" s="21">
        <f t="shared" ref="H165" si="91">SUM(H159:H164)</f>
        <v>0</v>
      </c>
      <c r="I165" s="21">
        <f t="shared" ref="I165" si="92">SUM(I159:I164)</f>
        <v>0</v>
      </c>
      <c r="J165" s="21">
        <f t="shared" ref="J165" si="93">SUM(J159:J164)</f>
        <v>0</v>
      </c>
      <c r="K165" s="27"/>
      <c r="L165" s="21">
        <f t="shared" ref="L165" ca="1" si="94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5">SUM(G166:G171)</f>
        <v>0</v>
      </c>
      <c r="H172" s="21">
        <f t="shared" ref="H172" si="96">SUM(H166:H171)</f>
        <v>0</v>
      </c>
      <c r="I172" s="21">
        <f t="shared" ref="I172" si="97">SUM(I166:I171)</f>
        <v>0</v>
      </c>
      <c r="J172" s="21">
        <f t="shared" ref="J172" si="98">SUM(J166:J171)</f>
        <v>0</v>
      </c>
      <c r="K172" s="27"/>
      <c r="L172" s="21">
        <f t="shared" ref="L172" ca="1" si="99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1455</v>
      </c>
      <c r="G173" s="34">
        <f t="shared" ref="G173" si="100">G139+G143+G153+G158+G165+G172</f>
        <v>44.76</v>
      </c>
      <c r="H173" s="34">
        <f t="shared" ref="H173" si="101">H139+H143+H153+H158+H165+H172</f>
        <v>45.56</v>
      </c>
      <c r="I173" s="34">
        <f t="shared" ref="I173" si="102">I139+I143+I153+I158+I165+I172</f>
        <v>197.98000000000002</v>
      </c>
      <c r="J173" s="34">
        <f t="shared" ref="J173" si="103">J139+J143+J153+J158+J165+J172</f>
        <v>1429.6599999999999</v>
      </c>
      <c r="K173" s="35"/>
      <c r="L173" s="34">
        <f t="shared" ref="L173" ca="1" si="104">L139+L143+L153+L158+L165+L172</f>
        <v>0</v>
      </c>
    </row>
    <row r="174" spans="1:12" ht="25.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65</v>
      </c>
      <c r="F174" s="48">
        <v>200</v>
      </c>
      <c r="G174" s="48">
        <f>8.54+0.65</f>
        <v>9.19</v>
      </c>
      <c r="H174" s="48">
        <f>10.11+2.18</f>
        <v>12.29</v>
      </c>
      <c r="I174" s="48">
        <f>21.46+2.87</f>
        <v>24.330000000000002</v>
      </c>
      <c r="J174" s="48">
        <f>251.33+33.97</f>
        <v>285.3</v>
      </c>
      <c r="K174" s="49" t="s">
        <v>100</v>
      </c>
      <c r="L174" s="48">
        <v>71</v>
      </c>
    </row>
    <row r="175" spans="1:12" ht="15" x14ac:dyDescent="0.25">
      <c r="A175" s="25"/>
      <c r="B175" s="16"/>
      <c r="C175" s="11"/>
      <c r="D175" s="6" t="s">
        <v>27</v>
      </c>
      <c r="E175" s="50" t="s">
        <v>99</v>
      </c>
      <c r="F175" s="51">
        <v>80</v>
      </c>
      <c r="G175" s="51">
        <v>0.88</v>
      </c>
      <c r="H175" s="51">
        <v>0</v>
      </c>
      <c r="I175" s="51">
        <v>1.92</v>
      </c>
      <c r="J175" s="51">
        <v>11.2</v>
      </c>
      <c r="K175" s="52">
        <v>70</v>
      </c>
      <c r="L175" s="51">
        <v>15</v>
      </c>
    </row>
    <row r="176" spans="1:12" ht="15" x14ac:dyDescent="0.25">
      <c r="A176" s="25"/>
      <c r="B176" s="16"/>
      <c r="C176" s="11"/>
      <c r="D176" s="7" t="s">
        <v>22</v>
      </c>
      <c r="E176" s="50" t="s">
        <v>66</v>
      </c>
      <c r="F176" s="51">
        <v>180</v>
      </c>
      <c r="G176" s="51">
        <v>0.59</v>
      </c>
      <c r="H176" s="51">
        <v>0.24</v>
      </c>
      <c r="I176" s="51">
        <v>18.89</v>
      </c>
      <c r="J176" s="51">
        <v>91.39</v>
      </c>
      <c r="K176" s="52">
        <v>388</v>
      </c>
      <c r="L176" s="51">
        <v>16</v>
      </c>
    </row>
    <row r="177" spans="1:13" ht="15" x14ac:dyDescent="0.25">
      <c r="A177" s="25"/>
      <c r="B177" s="16"/>
      <c r="C177" s="11"/>
      <c r="D177" s="7" t="s">
        <v>23</v>
      </c>
      <c r="E177" s="50" t="s">
        <v>58</v>
      </c>
      <c r="F177" s="51">
        <v>40</v>
      </c>
      <c r="G177" s="51">
        <f>1.53+1.32</f>
        <v>2.85</v>
      </c>
      <c r="H177" s="51">
        <f>0.12+0.18</f>
        <v>0.3</v>
      </c>
      <c r="I177" s="51">
        <f>10.04+8.48</f>
        <v>18.52</v>
      </c>
      <c r="J177" s="51">
        <f>47.36+40.79</f>
        <v>88.15</v>
      </c>
      <c r="K177" s="52"/>
      <c r="L177" s="51">
        <v>6</v>
      </c>
    </row>
    <row r="178" spans="1:13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3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3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3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05">SUM(G174:G180)</f>
        <v>13.51</v>
      </c>
      <c r="H181" s="21">
        <f t="shared" ref="H181" si="106">SUM(H174:H180)</f>
        <v>12.83</v>
      </c>
      <c r="I181" s="21">
        <f t="shared" ref="I181" si="107">SUM(I174:I180)</f>
        <v>63.66</v>
      </c>
      <c r="J181" s="21">
        <f t="shared" ref="J181" si="108">SUM(J174:J180)</f>
        <v>476.03999999999996</v>
      </c>
      <c r="K181" s="27"/>
      <c r="L181" s="21">
        <f t="shared" si="76"/>
        <v>108</v>
      </c>
    </row>
    <row r="182" spans="1:13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3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3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3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9">SUM(G182:G184)</f>
        <v>0</v>
      </c>
      <c r="H185" s="21">
        <f t="shared" ref="H185" si="110">SUM(H182:H184)</f>
        <v>0</v>
      </c>
      <c r="I185" s="21">
        <f t="shared" ref="I185" si="111">SUM(I182:I184)</f>
        <v>0</v>
      </c>
      <c r="J185" s="21">
        <f t="shared" ref="J185" si="112">SUM(J182:J184)</f>
        <v>0</v>
      </c>
      <c r="K185" s="27"/>
      <c r="L185" s="21">
        <f t="shared" ref="L185" ca="1" si="113">SUM(L182:L190)</f>
        <v>0</v>
      </c>
    </row>
    <row r="186" spans="1:13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89</v>
      </c>
      <c r="F186" s="51">
        <v>60</v>
      </c>
      <c r="G186" s="51">
        <v>0.96</v>
      </c>
      <c r="H186" s="51">
        <v>3.06</v>
      </c>
      <c r="I186" s="51">
        <v>4.9400000000000004</v>
      </c>
      <c r="J186" s="51">
        <v>52.58</v>
      </c>
      <c r="K186" s="52">
        <v>47</v>
      </c>
      <c r="L186" s="51">
        <v>16</v>
      </c>
    </row>
    <row r="187" spans="1:13" ht="15" x14ac:dyDescent="0.25">
      <c r="A187" s="25"/>
      <c r="B187" s="16"/>
      <c r="C187" s="11"/>
      <c r="D187" s="7" t="s">
        <v>28</v>
      </c>
      <c r="E187" s="50" t="s">
        <v>64</v>
      </c>
      <c r="F187" s="51">
        <v>200</v>
      </c>
      <c r="G187" s="51">
        <v>1.82</v>
      </c>
      <c r="H187" s="51">
        <v>2.02</v>
      </c>
      <c r="I187" s="51">
        <v>16.25</v>
      </c>
      <c r="J187" s="51">
        <v>93.02</v>
      </c>
      <c r="K187" s="52">
        <v>98</v>
      </c>
      <c r="L187" s="51">
        <v>30</v>
      </c>
    </row>
    <row r="188" spans="1:13" ht="15" x14ac:dyDescent="0.25">
      <c r="A188" s="25"/>
      <c r="B188" s="16"/>
      <c r="C188" s="11"/>
      <c r="D188" s="7" t="s">
        <v>29</v>
      </c>
      <c r="E188" s="50" t="s">
        <v>102</v>
      </c>
      <c r="F188" s="51">
        <v>90</v>
      </c>
      <c r="G188" s="51">
        <v>15.95</v>
      </c>
      <c r="H188" s="51">
        <v>16.47</v>
      </c>
      <c r="I188" s="51">
        <v>20.89</v>
      </c>
      <c r="J188" s="51">
        <v>340.44</v>
      </c>
      <c r="K188" s="52">
        <v>211</v>
      </c>
      <c r="L188" s="51">
        <v>52</v>
      </c>
    </row>
    <row r="189" spans="1:13" ht="15" x14ac:dyDescent="0.25">
      <c r="A189" s="25"/>
      <c r="B189" s="16"/>
      <c r="C189" s="11"/>
      <c r="D189" s="7" t="s">
        <v>30</v>
      </c>
      <c r="E189" s="50" t="s">
        <v>101</v>
      </c>
      <c r="F189" s="51">
        <v>150</v>
      </c>
      <c r="G189" s="51">
        <v>2.89</v>
      </c>
      <c r="H189" s="51">
        <v>5.56</v>
      </c>
      <c r="I189" s="51">
        <v>23.31</v>
      </c>
      <c r="J189" s="51">
        <v>161.38</v>
      </c>
      <c r="K189" s="52">
        <v>125</v>
      </c>
      <c r="L189" s="51">
        <v>21</v>
      </c>
    </row>
    <row r="190" spans="1:13" ht="15" x14ac:dyDescent="0.25">
      <c r="A190" s="25"/>
      <c r="B190" s="16"/>
      <c r="C190" s="11"/>
      <c r="D190" s="7" t="s">
        <v>31</v>
      </c>
      <c r="E190" s="50" t="s">
        <v>75</v>
      </c>
      <c r="F190" s="51">
        <v>200</v>
      </c>
      <c r="G190" s="51">
        <v>0.01</v>
      </c>
      <c r="H190" s="51">
        <v>0</v>
      </c>
      <c r="I190" s="51">
        <v>18.440000000000001</v>
      </c>
      <c r="J190" s="51">
        <v>73.77</v>
      </c>
      <c r="K190" s="52">
        <v>355</v>
      </c>
      <c r="L190" s="51">
        <v>15</v>
      </c>
    </row>
    <row r="191" spans="1:13" ht="15" x14ac:dyDescent="0.25">
      <c r="A191" s="25"/>
      <c r="B191" s="16"/>
      <c r="C191" s="11"/>
      <c r="D191" s="7" t="s">
        <v>32</v>
      </c>
      <c r="E191" s="50" t="s">
        <v>49</v>
      </c>
      <c r="F191" s="51">
        <v>50</v>
      </c>
      <c r="G191" s="51">
        <v>3.82</v>
      </c>
      <c r="H191" s="51">
        <v>0.32</v>
      </c>
      <c r="I191" s="51">
        <v>25.08</v>
      </c>
      <c r="J191" s="51">
        <v>59.21</v>
      </c>
      <c r="K191" s="52"/>
      <c r="L191" s="51">
        <v>7</v>
      </c>
    </row>
    <row r="192" spans="1:13" ht="15" x14ac:dyDescent="0.25">
      <c r="A192" s="25"/>
      <c r="B192" s="16"/>
      <c r="C192" s="11"/>
      <c r="D192" s="7" t="s">
        <v>33</v>
      </c>
      <c r="E192" s="50" t="s">
        <v>46</v>
      </c>
      <c r="F192" s="51">
        <v>20</v>
      </c>
      <c r="G192" s="51">
        <v>1.32</v>
      </c>
      <c r="H192" s="51">
        <v>0.18</v>
      </c>
      <c r="I192" s="51">
        <v>8.48</v>
      </c>
      <c r="J192" s="51">
        <v>40.79</v>
      </c>
      <c r="K192" s="52"/>
      <c r="L192" s="51">
        <v>3</v>
      </c>
      <c r="M192" s="6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 t="shared" ref="G195" si="114">SUM(G186:G194)</f>
        <v>26.770000000000003</v>
      </c>
      <c r="H195" s="21">
        <f t="shared" ref="H195" si="115">SUM(H186:H194)</f>
        <v>27.609999999999996</v>
      </c>
      <c r="I195" s="21">
        <f t="shared" ref="I195" si="116">SUM(I186:I194)</f>
        <v>117.39</v>
      </c>
      <c r="J195" s="21">
        <f t="shared" ref="J195" si="117">SUM(J186:J194)</f>
        <v>821.18999999999994</v>
      </c>
      <c r="K195" s="27"/>
      <c r="L195" s="21">
        <f>SUM(L186:L194)</f>
        <v>144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8">SUM(G196:G199)</f>
        <v>0</v>
      </c>
      <c r="H200" s="21">
        <f t="shared" ref="H200" si="119">SUM(H196:H199)</f>
        <v>0</v>
      </c>
      <c r="I200" s="21">
        <f t="shared" ref="I200" si="120">SUM(I196:I199)</f>
        <v>0</v>
      </c>
      <c r="J200" s="21">
        <f t="shared" ref="J200" si="121">SUM(J196:J199)</f>
        <v>0</v>
      </c>
      <c r="K200" s="27"/>
      <c r="L200" s="21">
        <f>SUM(L196:L199)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2">SUM(G201:G206)</f>
        <v>0</v>
      </c>
      <c r="H207" s="21">
        <f t="shared" ref="H207" si="123">SUM(H201:H206)</f>
        <v>0</v>
      </c>
      <c r="I207" s="21">
        <f t="shared" ref="I207" si="124">SUM(I201:I206)</f>
        <v>0</v>
      </c>
      <c r="J207" s="21">
        <f t="shared" ref="J207" si="125">SUM(J201:J206)</f>
        <v>0</v>
      </c>
      <c r="K207" s="27"/>
      <c r="L207" s="21">
        <f t="shared" ref="L207" ca="1" si="126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7">SUM(G208:G213)</f>
        <v>0</v>
      </c>
      <c r="H214" s="21">
        <f t="shared" ref="H214" si="128">SUM(H208:H213)</f>
        <v>0</v>
      </c>
      <c r="I214" s="21">
        <f t="shared" ref="I214" si="129">SUM(I208:I213)</f>
        <v>0</v>
      </c>
      <c r="J214" s="21">
        <f t="shared" ref="J214" si="130">SUM(J208:J213)</f>
        <v>0</v>
      </c>
      <c r="K214" s="27"/>
      <c r="L214" s="21">
        <f t="shared" ref="L214" ca="1" si="13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1270</v>
      </c>
      <c r="G215" s="34">
        <f t="shared" ref="G215" si="132">G181+G185+G195+G200+G207+G214</f>
        <v>40.28</v>
      </c>
      <c r="H215" s="34">
        <f t="shared" ref="H215" si="133">H181+H185+H195+H200+H207+H214</f>
        <v>40.44</v>
      </c>
      <c r="I215" s="34">
        <f t="shared" ref="I215" si="134">I181+I185+I195+I200+I207+I214</f>
        <v>181.05</v>
      </c>
      <c r="J215" s="34">
        <f t="shared" ref="J215" si="135">J181+J185+J195+J200+J207+J214</f>
        <v>1297.23</v>
      </c>
      <c r="K215" s="35"/>
      <c r="L215" s="34">
        <f t="shared" ref="L215" ca="1" si="136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7">SUM(G216:G222)</f>
        <v>0</v>
      </c>
      <c r="H223" s="21">
        <f t="shared" ref="H223" si="138">SUM(H216:H222)</f>
        <v>0</v>
      </c>
      <c r="I223" s="21">
        <f t="shared" ref="I223" si="139">SUM(I216:I222)</f>
        <v>0</v>
      </c>
      <c r="J223" s="21">
        <f t="shared" ref="J223" si="140">SUM(J216:J222)</f>
        <v>0</v>
      </c>
      <c r="K223" s="27"/>
      <c r="L223" s="21">
        <f t="shared" ref="L223:L265" si="141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2">SUM(G224:G226)</f>
        <v>0</v>
      </c>
      <c r="H227" s="21">
        <f t="shared" ref="H227" si="143">SUM(H224:H226)</f>
        <v>0</v>
      </c>
      <c r="I227" s="21">
        <f t="shared" ref="I227" si="144">SUM(I224:I226)</f>
        <v>0</v>
      </c>
      <c r="J227" s="21">
        <f t="shared" ref="J227" si="145">SUM(J224:J226)</f>
        <v>0</v>
      </c>
      <c r="K227" s="27"/>
      <c r="L227" s="21">
        <f t="shared" ref="L227" ca="1" si="146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7">SUM(G228:G236)</f>
        <v>0</v>
      </c>
      <c r="H237" s="21">
        <f t="shared" ref="H237" si="148">SUM(H228:H236)</f>
        <v>0</v>
      </c>
      <c r="I237" s="21">
        <f t="shared" ref="I237" si="149">SUM(I228:I236)</f>
        <v>0</v>
      </c>
      <c r="J237" s="21">
        <f t="shared" ref="J237" si="150">SUM(J228:J236)</f>
        <v>0</v>
      </c>
      <c r="K237" s="27"/>
      <c r="L237" s="21">
        <f t="shared" ref="L237" ca="1" si="15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2">SUM(G238:G241)</f>
        <v>0</v>
      </c>
      <c r="H242" s="21">
        <f t="shared" ref="H242" si="153">SUM(H238:H241)</f>
        <v>0</v>
      </c>
      <c r="I242" s="21">
        <f t="shared" ref="I242" si="154">SUM(I238:I241)</f>
        <v>0</v>
      </c>
      <c r="J242" s="21">
        <f t="shared" ref="J242" si="155">SUM(J238:J241)</f>
        <v>0</v>
      </c>
      <c r="K242" s="27"/>
      <c r="L242" s="21">
        <f t="shared" ref="L242" ca="1" si="156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7">SUM(G243:G248)</f>
        <v>0</v>
      </c>
      <c r="H249" s="21">
        <f t="shared" ref="H249" si="158">SUM(H243:H248)</f>
        <v>0</v>
      </c>
      <c r="I249" s="21">
        <f t="shared" ref="I249" si="159">SUM(I243:I248)</f>
        <v>0</v>
      </c>
      <c r="J249" s="21">
        <f t="shared" ref="J249" si="160">SUM(J243:J248)</f>
        <v>0</v>
      </c>
      <c r="K249" s="27"/>
      <c r="L249" s="21">
        <f t="shared" ref="L249" ca="1" si="16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2">SUM(G250:G255)</f>
        <v>0</v>
      </c>
      <c r="H256" s="21">
        <f t="shared" ref="H256" si="163">SUM(H250:H255)</f>
        <v>0</v>
      </c>
      <c r="I256" s="21">
        <f t="shared" ref="I256" si="164">SUM(I250:I255)</f>
        <v>0</v>
      </c>
      <c r="J256" s="21">
        <f t="shared" ref="J256" si="165">SUM(J250:J255)</f>
        <v>0</v>
      </c>
      <c r="K256" s="27"/>
      <c r="L256" s="21">
        <f t="shared" ref="L256" ca="1" si="166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0</v>
      </c>
      <c r="G257" s="34">
        <f t="shared" ref="G257" si="167">G223+G227+G237+G242+G249+G256</f>
        <v>0</v>
      </c>
      <c r="H257" s="34">
        <f t="shared" ref="H257" si="168">H223+H227+H237+H242+H249+H256</f>
        <v>0</v>
      </c>
      <c r="I257" s="34">
        <f t="shared" ref="I257" si="169">I223+I227+I237+I242+I249+I256</f>
        <v>0</v>
      </c>
      <c r="J257" s="34">
        <f t="shared" ref="J257" si="170">J223+J227+J237+J242+J249+J256</f>
        <v>0</v>
      </c>
      <c r="K257" s="35"/>
      <c r="L257" s="34">
        <f t="shared" ref="L257" ca="1" si="17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2">SUM(G258:G264)</f>
        <v>0</v>
      </c>
      <c r="H265" s="21">
        <f t="shared" ref="H265" si="173">SUM(H258:H264)</f>
        <v>0</v>
      </c>
      <c r="I265" s="21">
        <f t="shared" ref="I265" si="174">SUM(I258:I264)</f>
        <v>0</v>
      </c>
      <c r="J265" s="21">
        <f t="shared" ref="J265" si="175">SUM(J258:J264)</f>
        <v>0</v>
      </c>
      <c r="K265" s="27"/>
      <c r="L265" s="21">
        <f t="shared" si="141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6">SUM(G266:G268)</f>
        <v>0</v>
      </c>
      <c r="H269" s="21">
        <f t="shared" ref="H269" si="177">SUM(H266:H268)</f>
        <v>0</v>
      </c>
      <c r="I269" s="21">
        <f t="shared" ref="I269" si="178">SUM(I266:I268)</f>
        <v>0</v>
      </c>
      <c r="J269" s="21">
        <f t="shared" ref="J269" si="179">SUM(J266:J268)</f>
        <v>0</v>
      </c>
      <c r="K269" s="27"/>
      <c r="L269" s="21">
        <f t="shared" ref="L269" ca="1" si="180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1">SUM(G270:G278)</f>
        <v>0</v>
      </c>
      <c r="H279" s="21">
        <f t="shared" ref="H279" si="182">SUM(H270:H278)</f>
        <v>0</v>
      </c>
      <c r="I279" s="21">
        <f t="shared" ref="I279" si="183">SUM(I270:I278)</f>
        <v>0</v>
      </c>
      <c r="J279" s="21">
        <f t="shared" ref="J279" si="184">SUM(J270:J278)</f>
        <v>0</v>
      </c>
      <c r="K279" s="27"/>
      <c r="L279" s="21">
        <f t="shared" ref="L279" ca="1" si="185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6">SUM(G280:G283)</f>
        <v>0</v>
      </c>
      <c r="H284" s="21">
        <f t="shared" ref="H284" si="187">SUM(H280:H283)</f>
        <v>0</v>
      </c>
      <c r="I284" s="21">
        <f t="shared" ref="I284" si="188">SUM(I280:I283)</f>
        <v>0</v>
      </c>
      <c r="J284" s="21">
        <f t="shared" ref="J284" si="189">SUM(J280:J283)</f>
        <v>0</v>
      </c>
      <c r="K284" s="27"/>
      <c r="L284" s="21">
        <f t="shared" ref="L284" ca="1" si="190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1">SUM(G285:G290)</f>
        <v>0</v>
      </c>
      <c r="H291" s="21">
        <f t="shared" ref="H291" si="192">SUM(H285:H290)</f>
        <v>0</v>
      </c>
      <c r="I291" s="21">
        <f t="shared" ref="I291" si="193">SUM(I285:I290)</f>
        <v>0</v>
      </c>
      <c r="J291" s="21">
        <f t="shared" ref="J291" si="194">SUM(J285:J290)</f>
        <v>0</v>
      </c>
      <c r="K291" s="27"/>
      <c r="L291" s="21">
        <f t="shared" ref="L291" ca="1" si="195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6">SUM(G292:G297)</f>
        <v>0</v>
      </c>
      <c r="H298" s="21">
        <f t="shared" ref="H298" si="197">SUM(H292:H297)</f>
        <v>0</v>
      </c>
      <c r="I298" s="21">
        <f t="shared" ref="I298" si="198">SUM(I292:I297)</f>
        <v>0</v>
      </c>
      <c r="J298" s="21">
        <f t="shared" ref="J298" si="199">SUM(J292:J297)</f>
        <v>0</v>
      </c>
      <c r="K298" s="27"/>
      <c r="L298" s="21">
        <f t="shared" ref="L298" ca="1" si="200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201">G265+G269+G279+G284+G291+G298</f>
        <v>0</v>
      </c>
      <c r="H299" s="34">
        <f t="shared" ref="H299" si="202">H265+H269+H279+H284+H291+H298</f>
        <v>0</v>
      </c>
      <c r="I299" s="34">
        <f t="shared" ref="I299" si="203">I265+I269+I279+I284+I291+I298</f>
        <v>0</v>
      </c>
      <c r="J299" s="34">
        <f t="shared" ref="J299" si="204">J265+J269+J279+J284+J291+J298</f>
        <v>0</v>
      </c>
      <c r="K299" s="35"/>
      <c r="L299" s="34">
        <f t="shared" ref="L299" ca="1" si="205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103</v>
      </c>
      <c r="F300" s="48">
        <v>155</v>
      </c>
      <c r="G300" s="48">
        <v>3.57</v>
      </c>
      <c r="H300" s="48">
        <v>4.68</v>
      </c>
      <c r="I300" s="48">
        <v>13.42</v>
      </c>
      <c r="J300" s="48">
        <v>113.19</v>
      </c>
      <c r="K300" s="49">
        <v>189</v>
      </c>
      <c r="L300" s="48">
        <v>36</v>
      </c>
    </row>
    <row r="301" spans="1:12" ht="15" x14ac:dyDescent="0.25">
      <c r="A301" s="25"/>
      <c r="B301" s="16"/>
      <c r="C301" s="11"/>
      <c r="D301" s="6" t="s">
        <v>47</v>
      </c>
      <c r="E301" s="50" t="s">
        <v>104</v>
      </c>
      <c r="F301" s="51">
        <v>45</v>
      </c>
      <c r="G301" s="51">
        <v>2.36</v>
      </c>
      <c r="H301" s="51">
        <v>7.06</v>
      </c>
      <c r="I301" s="51">
        <v>11.17</v>
      </c>
      <c r="J301" s="51">
        <v>133.25</v>
      </c>
      <c r="K301" s="52">
        <v>1</v>
      </c>
      <c r="L301" s="51">
        <v>35</v>
      </c>
    </row>
    <row r="302" spans="1:12" ht="15" x14ac:dyDescent="0.25">
      <c r="A302" s="25"/>
      <c r="B302" s="16"/>
      <c r="C302" s="11"/>
      <c r="D302" s="7" t="s">
        <v>22</v>
      </c>
      <c r="E302" s="50" t="s">
        <v>105</v>
      </c>
      <c r="F302" s="51">
        <v>200</v>
      </c>
      <c r="G302" s="51">
        <v>3.75</v>
      </c>
      <c r="H302" s="51">
        <v>3.01</v>
      </c>
      <c r="I302" s="51">
        <v>13.77</v>
      </c>
      <c r="J302" s="51">
        <v>98.42</v>
      </c>
      <c r="K302" s="52">
        <v>382</v>
      </c>
      <c r="L302" s="51">
        <v>17</v>
      </c>
    </row>
    <row r="303" spans="1:12" ht="15" x14ac:dyDescent="0.25">
      <c r="A303" s="25"/>
      <c r="B303" s="16"/>
      <c r="C303" s="11"/>
      <c r="D303" s="7" t="s">
        <v>23</v>
      </c>
      <c r="E303" s="50" t="s">
        <v>58</v>
      </c>
      <c r="F303" s="51">
        <v>80</v>
      </c>
      <c r="G303" s="51">
        <f>3.05+2.65</f>
        <v>5.6999999999999993</v>
      </c>
      <c r="H303" s="51">
        <f>0.25+0.35</f>
        <v>0.6</v>
      </c>
      <c r="I303" s="51">
        <f>20.07+16.96</f>
        <v>37.03</v>
      </c>
      <c r="J303" s="51">
        <f>94.83+81.58</f>
        <v>176.41</v>
      </c>
      <c r="K303" s="52"/>
      <c r="L303" s="51">
        <v>12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51</v>
      </c>
      <c r="E305" s="50" t="s">
        <v>106</v>
      </c>
      <c r="F305" s="51">
        <v>20</v>
      </c>
      <c r="G305" s="51">
        <v>1.5</v>
      </c>
      <c r="H305" s="51">
        <v>1.96</v>
      </c>
      <c r="I305" s="51">
        <v>9.8800000000000008</v>
      </c>
      <c r="J305" s="51">
        <v>43.4</v>
      </c>
      <c r="K305" s="52"/>
      <c r="L305" s="51">
        <v>8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06">SUM(G300:G306)</f>
        <v>16.88</v>
      </c>
      <c r="H307" s="21">
        <f t="shared" ref="H307" si="207">SUM(H300:H306)</f>
        <v>17.309999999999999</v>
      </c>
      <c r="I307" s="21">
        <f t="shared" ref="I307" si="208">SUM(I300:I306)</f>
        <v>85.27</v>
      </c>
      <c r="J307" s="21">
        <f t="shared" ref="J307" si="209">SUM(J300:J306)</f>
        <v>564.66999999999996</v>
      </c>
      <c r="K307" s="27"/>
      <c r="L307" s="21">
        <f t="shared" ref="L307:L349" si="210">SUM(L300:L306)</f>
        <v>108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1">SUM(G308:G310)</f>
        <v>0</v>
      </c>
      <c r="H311" s="21">
        <f t="shared" ref="H311" si="212">SUM(H308:H310)</f>
        <v>0</v>
      </c>
      <c r="I311" s="21">
        <f t="shared" ref="I311" si="213">SUM(I308:I310)</f>
        <v>0</v>
      </c>
      <c r="J311" s="21">
        <f t="shared" ref="J311" si="214">SUM(J308:J310)</f>
        <v>0</v>
      </c>
      <c r="K311" s="27"/>
      <c r="L311" s="21">
        <f t="shared" ref="L311" ca="1" si="215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86</v>
      </c>
      <c r="F312" s="51">
        <v>60</v>
      </c>
      <c r="G312" s="51">
        <v>0.48</v>
      </c>
      <c r="H312" s="51">
        <v>0.06</v>
      </c>
      <c r="I312" s="51">
        <v>1.02</v>
      </c>
      <c r="J312" s="51">
        <v>7.8</v>
      </c>
      <c r="K312" s="52">
        <v>70</v>
      </c>
      <c r="L312" s="51">
        <v>18</v>
      </c>
    </row>
    <row r="313" spans="1:12" ht="15" x14ac:dyDescent="0.25">
      <c r="A313" s="25"/>
      <c r="B313" s="16"/>
      <c r="C313" s="11"/>
      <c r="D313" s="7" t="s">
        <v>28</v>
      </c>
      <c r="E313" s="50" t="s">
        <v>107</v>
      </c>
      <c r="F313" s="51">
        <v>200</v>
      </c>
      <c r="G313" s="51">
        <v>1.47</v>
      </c>
      <c r="H313" s="51">
        <v>3.92</v>
      </c>
      <c r="I313" s="51">
        <v>6.42</v>
      </c>
      <c r="J313" s="51">
        <v>71.180000000000007</v>
      </c>
      <c r="K313" s="52">
        <v>287</v>
      </c>
      <c r="L313" s="51">
        <v>30</v>
      </c>
    </row>
    <row r="314" spans="1:12" ht="15" x14ac:dyDescent="0.25">
      <c r="A314" s="25"/>
      <c r="B314" s="16"/>
      <c r="C314" s="11"/>
      <c r="D314" s="7" t="s">
        <v>29</v>
      </c>
      <c r="E314" s="50" t="s">
        <v>71</v>
      </c>
      <c r="F314" s="51">
        <v>150</v>
      </c>
      <c r="G314" s="51">
        <v>15.27</v>
      </c>
      <c r="H314" s="51">
        <v>18.43</v>
      </c>
      <c r="I314" s="51">
        <v>25.56</v>
      </c>
      <c r="J314" s="51">
        <v>302.83</v>
      </c>
      <c r="K314" s="52">
        <v>278</v>
      </c>
      <c r="L314" s="51">
        <v>50</v>
      </c>
    </row>
    <row r="315" spans="1:12" ht="15" x14ac:dyDescent="0.25">
      <c r="A315" s="25"/>
      <c r="B315" s="16"/>
      <c r="C315" s="11"/>
      <c r="D315" s="7" t="s">
        <v>30</v>
      </c>
      <c r="E315" s="50" t="s">
        <v>110</v>
      </c>
      <c r="F315" s="51">
        <v>150</v>
      </c>
      <c r="G315" s="51">
        <v>3.32</v>
      </c>
      <c r="H315" s="51">
        <v>4.3899999999999997</v>
      </c>
      <c r="I315" s="51">
        <v>19.13</v>
      </c>
      <c r="J315" s="51">
        <v>146.72</v>
      </c>
      <c r="K315" s="52" t="s">
        <v>111</v>
      </c>
      <c r="L315" s="51">
        <v>20</v>
      </c>
    </row>
    <row r="316" spans="1:12" ht="15" x14ac:dyDescent="0.25">
      <c r="A316" s="25"/>
      <c r="B316" s="16"/>
      <c r="C316" s="11"/>
      <c r="D316" s="7" t="s">
        <v>31</v>
      </c>
      <c r="E316" s="50" t="s">
        <v>108</v>
      </c>
      <c r="F316" s="51">
        <v>180</v>
      </c>
      <c r="G316" s="51">
        <v>0.74</v>
      </c>
      <c r="H316" s="51">
        <v>0.31</v>
      </c>
      <c r="I316" s="51">
        <v>22.16</v>
      </c>
      <c r="J316" s="51">
        <v>138.43</v>
      </c>
      <c r="K316" s="52" t="s">
        <v>109</v>
      </c>
      <c r="L316" s="51">
        <v>15</v>
      </c>
    </row>
    <row r="317" spans="1:12" ht="15" x14ac:dyDescent="0.25">
      <c r="A317" s="25"/>
      <c r="B317" s="16"/>
      <c r="C317" s="11"/>
      <c r="D317" s="7" t="s">
        <v>32</v>
      </c>
      <c r="E317" s="50" t="s">
        <v>49</v>
      </c>
      <c r="F317" s="51">
        <v>40</v>
      </c>
      <c r="G317" s="51">
        <v>3.05</v>
      </c>
      <c r="H317" s="51">
        <v>0.25</v>
      </c>
      <c r="I317" s="51">
        <v>20.07</v>
      </c>
      <c r="J317" s="51">
        <v>94.73</v>
      </c>
      <c r="K317" s="52"/>
      <c r="L317" s="51">
        <v>6</v>
      </c>
    </row>
    <row r="318" spans="1:12" ht="15" x14ac:dyDescent="0.25">
      <c r="A318" s="25"/>
      <c r="B318" s="16"/>
      <c r="C318" s="11"/>
      <c r="D318" s="7" t="s">
        <v>33</v>
      </c>
      <c r="E318" s="50" t="s">
        <v>46</v>
      </c>
      <c r="F318" s="51">
        <v>30</v>
      </c>
      <c r="G318" s="51">
        <v>1.99</v>
      </c>
      <c r="H318" s="51">
        <v>0.26</v>
      </c>
      <c r="I318" s="51">
        <v>12.72</v>
      </c>
      <c r="J318" s="51">
        <v>61.19</v>
      </c>
      <c r="K318" s="52"/>
      <c r="L318" s="51">
        <v>5</v>
      </c>
    </row>
    <row r="319" spans="1:12" ht="15" x14ac:dyDescent="0.25">
      <c r="A319" s="25"/>
      <c r="B319" s="16"/>
      <c r="C319" s="11"/>
      <c r="D319" s="6" t="s">
        <v>24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810</v>
      </c>
      <c r="G321" s="21">
        <f t="shared" ref="G321" si="216">SUM(G312:G320)</f>
        <v>26.319999999999997</v>
      </c>
      <c r="H321" s="21">
        <f t="shared" ref="H321" si="217">SUM(H312:H320)</f>
        <v>27.62</v>
      </c>
      <c r="I321" s="21">
        <f t="shared" ref="I321" si="218">SUM(I312:I320)</f>
        <v>107.07999999999998</v>
      </c>
      <c r="J321" s="21">
        <f t="shared" ref="J321" si="219">SUM(J312:J320)</f>
        <v>822.88000000000011</v>
      </c>
      <c r="K321" s="27"/>
      <c r="L321" s="21">
        <f>SUM(L312:L320)</f>
        <v>144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0">SUM(G322:G325)</f>
        <v>0</v>
      </c>
      <c r="H326" s="21">
        <f t="shared" ref="H326" si="221">SUM(H322:H325)</f>
        <v>0</v>
      </c>
      <c r="I326" s="21">
        <f t="shared" ref="I326" si="222">SUM(I322:I325)</f>
        <v>0</v>
      </c>
      <c r="J326" s="21">
        <f t="shared" ref="J326" si="223">SUM(J322:J325)</f>
        <v>0</v>
      </c>
      <c r="K326" s="27"/>
      <c r="L326" s="21">
        <f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4">SUM(G327:G332)</f>
        <v>0</v>
      </c>
      <c r="H333" s="21">
        <f t="shared" ref="H333" si="225">SUM(H327:H332)</f>
        <v>0</v>
      </c>
      <c r="I333" s="21">
        <f t="shared" ref="I333" si="226">SUM(I327:I332)</f>
        <v>0</v>
      </c>
      <c r="J333" s="21">
        <f t="shared" ref="J333" si="227">SUM(J327:J332)</f>
        <v>0</v>
      </c>
      <c r="K333" s="27"/>
      <c r="L333" s="21">
        <f t="shared" ref="L333" ca="1" si="228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9">SUM(G334:G339)</f>
        <v>0</v>
      </c>
      <c r="H340" s="21">
        <f t="shared" ref="H340" si="230">SUM(H334:H339)</f>
        <v>0</v>
      </c>
      <c r="I340" s="21">
        <f t="shared" ref="I340" si="231">SUM(I334:I339)</f>
        <v>0</v>
      </c>
      <c r="J340" s="21">
        <f t="shared" ref="J340" si="232">SUM(J334:J339)</f>
        <v>0</v>
      </c>
      <c r="K340" s="27"/>
      <c r="L340" s="21">
        <f t="shared" ref="L340" ca="1" si="233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1310</v>
      </c>
      <c r="G341" s="34">
        <f t="shared" ref="G341" si="234">G307+G311+G321+G326+G333+G340</f>
        <v>43.199999999999996</v>
      </c>
      <c r="H341" s="34">
        <f t="shared" ref="H341" si="235">H307+H311+H321+H326+H333+H340</f>
        <v>44.93</v>
      </c>
      <c r="I341" s="34">
        <f t="shared" ref="I341" si="236">I307+I311+I321+I326+I333+I340</f>
        <v>192.34999999999997</v>
      </c>
      <c r="J341" s="34">
        <f t="shared" ref="J341" si="237">J307+J311+J321+J326+J333+J340</f>
        <v>1387.5500000000002</v>
      </c>
      <c r="K341" s="35"/>
      <c r="L341" s="34">
        <f t="shared" ref="L341" ca="1" si="238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74</v>
      </c>
      <c r="F342" s="48">
        <v>180</v>
      </c>
      <c r="G342" s="48">
        <v>6.19</v>
      </c>
      <c r="H342" s="48">
        <v>7.89</v>
      </c>
      <c r="I342" s="48">
        <v>13.84</v>
      </c>
      <c r="J342" s="48">
        <v>155.88999999999999</v>
      </c>
      <c r="K342" s="49">
        <v>260</v>
      </c>
      <c r="L342" s="48">
        <v>47</v>
      </c>
    </row>
    <row r="343" spans="1:12" ht="15" x14ac:dyDescent="0.25">
      <c r="A343" s="15"/>
      <c r="B343" s="16"/>
      <c r="C343" s="11"/>
      <c r="D343" s="6" t="s">
        <v>27</v>
      </c>
      <c r="E343" s="50" t="s">
        <v>73</v>
      </c>
      <c r="F343" s="51">
        <v>60</v>
      </c>
      <c r="G343" s="51">
        <v>1.07</v>
      </c>
      <c r="H343" s="51">
        <v>3.07</v>
      </c>
      <c r="I343" s="51">
        <v>3.74</v>
      </c>
      <c r="J343" s="51">
        <v>47.29</v>
      </c>
      <c r="K343" s="52">
        <v>40</v>
      </c>
      <c r="L343" s="51">
        <v>20</v>
      </c>
    </row>
    <row r="344" spans="1:12" ht="15" x14ac:dyDescent="0.25">
      <c r="A344" s="15"/>
      <c r="B344" s="16"/>
      <c r="C344" s="11"/>
      <c r="D344" s="7" t="s">
        <v>22</v>
      </c>
      <c r="E344" s="50" t="s">
        <v>83</v>
      </c>
      <c r="F344" s="51">
        <v>180</v>
      </c>
      <c r="G344" s="51">
        <v>4.8600000000000003</v>
      </c>
      <c r="H344" s="51">
        <v>4.5</v>
      </c>
      <c r="I344" s="51">
        <v>19.440000000000001</v>
      </c>
      <c r="J344" s="51">
        <v>142.19999999999999</v>
      </c>
      <c r="K344" s="52">
        <v>386</v>
      </c>
      <c r="L344" s="51">
        <v>20</v>
      </c>
    </row>
    <row r="345" spans="1:12" ht="15" x14ac:dyDescent="0.25">
      <c r="A345" s="15"/>
      <c r="B345" s="16"/>
      <c r="C345" s="11"/>
      <c r="D345" s="7" t="s">
        <v>23</v>
      </c>
      <c r="E345" s="50" t="s">
        <v>49</v>
      </c>
      <c r="F345" s="51">
        <v>40</v>
      </c>
      <c r="G345" s="51">
        <v>3.05</v>
      </c>
      <c r="H345" s="51">
        <v>0.25</v>
      </c>
      <c r="I345" s="51">
        <v>20.07</v>
      </c>
      <c r="J345" s="51">
        <v>94.73</v>
      </c>
      <c r="K345" s="52"/>
      <c r="L345" s="51">
        <v>6</v>
      </c>
    </row>
    <row r="346" spans="1:12" ht="15" x14ac:dyDescent="0.25">
      <c r="A346" s="15"/>
      <c r="B346" s="16"/>
      <c r="C346" s="11"/>
      <c r="D346" s="7" t="s">
        <v>24</v>
      </c>
      <c r="E346" s="50" t="s">
        <v>56</v>
      </c>
      <c r="F346" s="51">
        <v>110</v>
      </c>
      <c r="G346" s="51">
        <v>0.44</v>
      </c>
      <c r="H346" s="51">
        <v>0.44</v>
      </c>
      <c r="I346" s="51">
        <v>10.78</v>
      </c>
      <c r="J346" s="51">
        <v>51.7</v>
      </c>
      <c r="K346" s="52">
        <v>338</v>
      </c>
      <c r="L346" s="51">
        <v>15</v>
      </c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570</v>
      </c>
      <c r="G349" s="21">
        <f t="shared" ref="G349" si="239">SUM(G342:G348)</f>
        <v>15.610000000000001</v>
      </c>
      <c r="H349" s="21">
        <f t="shared" ref="H349" si="240">SUM(H342:H348)</f>
        <v>16.149999999999999</v>
      </c>
      <c r="I349" s="21">
        <f t="shared" ref="I349" si="241">SUM(I342:I348)</f>
        <v>67.86999999999999</v>
      </c>
      <c r="J349" s="21">
        <f t="shared" ref="J349" si="242">SUM(J342:J348)</f>
        <v>491.81</v>
      </c>
      <c r="K349" s="27"/>
      <c r="L349" s="21">
        <f t="shared" si="210"/>
        <v>108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3">SUM(G350:G352)</f>
        <v>0</v>
      </c>
      <c r="H353" s="21">
        <f t="shared" ref="H353" si="244">SUM(H350:H352)</f>
        <v>0</v>
      </c>
      <c r="I353" s="21">
        <f t="shared" ref="I353" si="245">SUM(I350:I352)</f>
        <v>0</v>
      </c>
      <c r="J353" s="21">
        <f t="shared" ref="J353" si="246">SUM(J350:J352)</f>
        <v>0</v>
      </c>
      <c r="K353" s="27"/>
      <c r="L353" s="21">
        <f t="shared" ref="L353" ca="1" si="247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99</v>
      </c>
      <c r="F354" s="51">
        <v>60</v>
      </c>
      <c r="G354" s="51">
        <v>0.66</v>
      </c>
      <c r="H354" s="51">
        <v>0</v>
      </c>
      <c r="I354" s="51">
        <v>1.44</v>
      </c>
      <c r="J354" s="51">
        <v>8.4</v>
      </c>
      <c r="K354" s="52">
        <v>70</v>
      </c>
      <c r="L354" s="51">
        <v>15</v>
      </c>
    </row>
    <row r="355" spans="1:12" ht="15" x14ac:dyDescent="0.25">
      <c r="A355" s="15"/>
      <c r="B355" s="16"/>
      <c r="C355" s="11"/>
      <c r="D355" s="7" t="s">
        <v>28</v>
      </c>
      <c r="E355" s="50" t="s">
        <v>112</v>
      </c>
      <c r="F355" s="51">
        <v>200</v>
      </c>
      <c r="G355" s="51">
        <v>2.63</v>
      </c>
      <c r="H355" s="51">
        <v>3.17</v>
      </c>
      <c r="I355" s="51">
        <v>12.59</v>
      </c>
      <c r="J355" s="51">
        <v>113.24</v>
      </c>
      <c r="K355" s="52">
        <v>111</v>
      </c>
      <c r="L355" s="51">
        <v>28</v>
      </c>
    </row>
    <row r="356" spans="1:12" ht="15" x14ac:dyDescent="0.25">
      <c r="A356" s="15"/>
      <c r="B356" s="16"/>
      <c r="C356" s="11"/>
      <c r="D356" s="7" t="s">
        <v>29</v>
      </c>
      <c r="E356" s="50" t="s">
        <v>81</v>
      </c>
      <c r="F356" s="51">
        <v>200</v>
      </c>
      <c r="G356" s="51">
        <v>11.47</v>
      </c>
      <c r="H356" s="51">
        <v>15.94</v>
      </c>
      <c r="I356" s="51">
        <v>49.28</v>
      </c>
      <c r="J356" s="51">
        <v>370.21</v>
      </c>
      <c r="K356" s="52">
        <v>385</v>
      </c>
      <c r="L356" s="51">
        <v>50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45</v>
      </c>
      <c r="F358" s="51">
        <v>200</v>
      </c>
      <c r="G358" s="51">
        <v>1.55</v>
      </c>
      <c r="H358" s="51">
        <v>1.21</v>
      </c>
      <c r="I358" s="51">
        <v>12.29</v>
      </c>
      <c r="J358" s="51">
        <v>66.58</v>
      </c>
      <c r="K358" s="52">
        <v>378</v>
      </c>
      <c r="L358" s="51">
        <v>15</v>
      </c>
    </row>
    <row r="359" spans="1:12" ht="15" x14ac:dyDescent="0.25">
      <c r="A359" s="15"/>
      <c r="B359" s="16"/>
      <c r="C359" s="11"/>
      <c r="D359" s="7" t="s">
        <v>32</v>
      </c>
      <c r="E359" s="50" t="s">
        <v>49</v>
      </c>
      <c r="F359" s="51">
        <v>40</v>
      </c>
      <c r="G359" s="51">
        <v>3.05</v>
      </c>
      <c r="H359" s="51">
        <v>0.25</v>
      </c>
      <c r="I359" s="51">
        <v>20.07</v>
      </c>
      <c r="J359" s="51">
        <v>94.73</v>
      </c>
      <c r="K359" s="52"/>
      <c r="L359" s="51">
        <v>6</v>
      </c>
    </row>
    <row r="360" spans="1:12" ht="15" x14ac:dyDescent="0.25">
      <c r="A360" s="15"/>
      <c r="B360" s="16"/>
      <c r="C360" s="11"/>
      <c r="D360" s="7" t="s">
        <v>33</v>
      </c>
      <c r="E360" s="50" t="s">
        <v>46</v>
      </c>
      <c r="F360" s="51">
        <v>30</v>
      </c>
      <c r="G360" s="51">
        <v>1.99</v>
      </c>
      <c r="H360" s="51">
        <v>0.26</v>
      </c>
      <c r="I360" s="51">
        <v>12.72</v>
      </c>
      <c r="J360" s="51">
        <v>61.19</v>
      </c>
      <c r="K360" s="52"/>
      <c r="L360" s="51">
        <v>5</v>
      </c>
    </row>
    <row r="361" spans="1:12" ht="15" x14ac:dyDescent="0.25">
      <c r="A361" s="15"/>
      <c r="B361" s="16"/>
      <c r="C361" s="11"/>
      <c r="D361" s="6" t="s">
        <v>31</v>
      </c>
      <c r="E361" s="50" t="s">
        <v>59</v>
      </c>
      <c r="F361" s="51">
        <v>200</v>
      </c>
      <c r="G361" s="51">
        <v>5.63</v>
      </c>
      <c r="H361" s="51">
        <v>4.8499999999999996</v>
      </c>
      <c r="I361" s="51">
        <v>9.31</v>
      </c>
      <c r="J361" s="51">
        <v>104.76</v>
      </c>
      <c r="K361" s="52"/>
      <c r="L361" s="51">
        <v>25</v>
      </c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930</v>
      </c>
      <c r="G363" s="21">
        <f t="shared" ref="G363" si="248">SUM(G354:G362)</f>
        <v>26.98</v>
      </c>
      <c r="H363" s="21">
        <f t="shared" ref="H363" si="249">SUM(H354:H362)</f>
        <v>25.68</v>
      </c>
      <c r="I363" s="21">
        <f t="shared" ref="I363" si="250">SUM(I354:I362)</f>
        <v>117.69999999999999</v>
      </c>
      <c r="J363" s="21">
        <f t="shared" ref="J363" si="251">SUM(J354:J362)</f>
        <v>819.1099999999999</v>
      </c>
      <c r="K363" s="27"/>
      <c r="L363" s="21">
        <f>SUM(L354:L362)</f>
        <v>144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2">SUM(G364:G367)</f>
        <v>0</v>
      </c>
      <c r="H368" s="21">
        <f t="shared" ref="H368" si="253">SUM(H364:H367)</f>
        <v>0</v>
      </c>
      <c r="I368" s="21">
        <f t="shared" ref="I368" si="254">SUM(I364:I367)</f>
        <v>0</v>
      </c>
      <c r="J368" s="21">
        <f t="shared" ref="J368" si="255">SUM(J364:J367)</f>
        <v>0</v>
      </c>
      <c r="K368" s="27"/>
      <c r="L368" s="21">
        <f>SUM(L364:L367)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6">SUM(G369:G374)</f>
        <v>0</v>
      </c>
      <c r="H375" s="21">
        <f t="shared" ref="H375" si="257">SUM(H369:H374)</f>
        <v>0</v>
      </c>
      <c r="I375" s="21">
        <f t="shared" ref="I375" si="258">SUM(I369:I374)</f>
        <v>0</v>
      </c>
      <c r="J375" s="21">
        <f t="shared" ref="J375" si="259">SUM(J369:J374)</f>
        <v>0</v>
      </c>
      <c r="K375" s="27"/>
      <c r="L375" s="21">
        <f t="shared" ref="L375" ca="1" si="260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1">SUM(G376:G381)</f>
        <v>0</v>
      </c>
      <c r="H382" s="21">
        <f t="shared" ref="H382" si="262">SUM(H376:H381)</f>
        <v>0</v>
      </c>
      <c r="I382" s="21">
        <f t="shared" ref="I382" si="263">SUM(I376:I381)</f>
        <v>0</v>
      </c>
      <c r="J382" s="21">
        <f t="shared" ref="J382" si="264">SUM(J376:J381)</f>
        <v>0</v>
      </c>
      <c r="K382" s="27"/>
      <c r="L382" s="21">
        <f t="shared" ref="L382" ca="1" si="265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1500</v>
      </c>
      <c r="G383" s="34">
        <f t="shared" ref="G383" si="266">G349+G353+G363+G368+G375+G382</f>
        <v>42.59</v>
      </c>
      <c r="H383" s="34">
        <f t="shared" ref="H383" si="267">H349+H353+H363+H368+H375+H382</f>
        <v>41.83</v>
      </c>
      <c r="I383" s="34">
        <f t="shared" ref="I383" si="268">I349+I353+I363+I368+I375+I382</f>
        <v>185.57</v>
      </c>
      <c r="J383" s="34">
        <f t="shared" ref="J383" si="269">J349+J353+J363+J368+J375+J382</f>
        <v>1310.9199999999998</v>
      </c>
      <c r="K383" s="35"/>
      <c r="L383" s="34">
        <f t="shared" ref="L383" ca="1" si="270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113</v>
      </c>
      <c r="F384" s="48">
        <v>170</v>
      </c>
      <c r="G384" s="48">
        <v>9.16</v>
      </c>
      <c r="H384" s="48">
        <v>13.42</v>
      </c>
      <c r="I384" s="48">
        <v>20.94</v>
      </c>
      <c r="J384" s="48">
        <v>221.13</v>
      </c>
      <c r="K384" s="49">
        <v>240</v>
      </c>
      <c r="L384" s="48">
        <v>50</v>
      </c>
    </row>
    <row r="385" spans="1:12" ht="15" x14ac:dyDescent="0.25">
      <c r="A385" s="25"/>
      <c r="B385" s="16"/>
      <c r="C385" s="11"/>
      <c r="D385" s="6" t="s">
        <v>27</v>
      </c>
      <c r="E385" s="50" t="s">
        <v>114</v>
      </c>
      <c r="F385" s="51">
        <v>60</v>
      </c>
      <c r="G385" s="51">
        <v>0.96</v>
      </c>
      <c r="H385" s="51">
        <v>0.7</v>
      </c>
      <c r="I385" s="51">
        <v>5.88</v>
      </c>
      <c r="J385" s="51">
        <v>35.71</v>
      </c>
      <c r="K385" s="52">
        <v>43</v>
      </c>
      <c r="L385" s="51">
        <v>32</v>
      </c>
    </row>
    <row r="386" spans="1:12" ht="15" x14ac:dyDescent="0.25">
      <c r="A386" s="25"/>
      <c r="B386" s="16"/>
      <c r="C386" s="11"/>
      <c r="D386" s="7" t="s">
        <v>22</v>
      </c>
      <c r="E386" s="50" t="s">
        <v>45</v>
      </c>
      <c r="F386" s="51">
        <v>200</v>
      </c>
      <c r="G386" s="51">
        <v>1.6</v>
      </c>
      <c r="H386" s="51">
        <v>1.21</v>
      </c>
      <c r="I386" s="51">
        <v>12.42</v>
      </c>
      <c r="J386" s="51">
        <v>67.3</v>
      </c>
      <c r="K386" s="52">
        <v>378</v>
      </c>
      <c r="L386" s="51">
        <v>15</v>
      </c>
    </row>
    <row r="387" spans="1:12" ht="15" x14ac:dyDescent="0.25">
      <c r="A387" s="25"/>
      <c r="B387" s="16"/>
      <c r="C387" s="11"/>
      <c r="D387" s="7" t="s">
        <v>23</v>
      </c>
      <c r="E387" s="50" t="s">
        <v>58</v>
      </c>
      <c r="F387" s="51">
        <v>70</v>
      </c>
      <c r="G387" s="51">
        <f>3.05+1.99</f>
        <v>5.04</v>
      </c>
      <c r="H387" s="51">
        <f>0.25+0.26</f>
        <v>0.51</v>
      </c>
      <c r="I387" s="51">
        <f>20.07+12.72</f>
        <v>32.79</v>
      </c>
      <c r="J387" s="51">
        <f>94.73+61.19</f>
        <v>155.92000000000002</v>
      </c>
      <c r="K387" s="52"/>
      <c r="L387" s="51">
        <v>11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31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71">SUM(G384:G390)</f>
        <v>16.760000000000002</v>
      </c>
      <c r="H391" s="21">
        <f t="shared" ref="H391" si="272">SUM(H384:H390)</f>
        <v>15.839999999999998</v>
      </c>
      <c r="I391" s="21">
        <f t="shared" ref="I391" si="273">SUM(I384:I390)</f>
        <v>72.03</v>
      </c>
      <c r="J391" s="21">
        <f t="shared" ref="J391" si="274">SUM(J384:J390)</f>
        <v>480.06</v>
      </c>
      <c r="K391" s="27"/>
      <c r="L391" s="21">
        <f t="shared" ref="L391:L433" si="275">SUM(L384:L390)</f>
        <v>108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6">SUM(G392:G394)</f>
        <v>0</v>
      </c>
      <c r="H395" s="21">
        <f t="shared" ref="H395" si="277">SUM(H392:H394)</f>
        <v>0</v>
      </c>
      <c r="I395" s="21">
        <f t="shared" ref="I395" si="278">SUM(I392:I394)</f>
        <v>0</v>
      </c>
      <c r="J395" s="21">
        <f t="shared" ref="J395" si="279">SUM(J392:J394)</f>
        <v>0</v>
      </c>
      <c r="K395" s="27"/>
      <c r="L395" s="21">
        <f t="shared" ref="L395" ca="1" si="280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115</v>
      </c>
      <c r="F396" s="51">
        <v>60</v>
      </c>
      <c r="G396" s="51">
        <v>0.51</v>
      </c>
      <c r="H396" s="51">
        <v>3.06</v>
      </c>
      <c r="I396" s="51">
        <v>1.56</v>
      </c>
      <c r="J396" s="51">
        <v>36.979999999999997</v>
      </c>
      <c r="K396" s="52">
        <v>21</v>
      </c>
      <c r="L396" s="51">
        <v>20</v>
      </c>
    </row>
    <row r="397" spans="1:12" ht="15" x14ac:dyDescent="0.25">
      <c r="A397" s="25"/>
      <c r="B397" s="16"/>
      <c r="C397" s="11"/>
      <c r="D397" s="7" t="s">
        <v>28</v>
      </c>
      <c r="E397" s="50" t="s">
        <v>76</v>
      </c>
      <c r="F397" s="51">
        <v>205</v>
      </c>
      <c r="G397" s="51">
        <v>2.3199999999999998</v>
      </c>
      <c r="H397" s="51">
        <v>4</v>
      </c>
      <c r="I397" s="51">
        <v>13.14</v>
      </c>
      <c r="J397" s="51">
        <v>102.54</v>
      </c>
      <c r="K397" s="52" t="s">
        <v>109</v>
      </c>
      <c r="L397" s="51">
        <v>30</v>
      </c>
    </row>
    <row r="398" spans="1:12" ht="15" x14ac:dyDescent="0.25">
      <c r="A398" s="25"/>
      <c r="B398" s="16"/>
      <c r="C398" s="11"/>
      <c r="D398" s="7" t="s">
        <v>29</v>
      </c>
      <c r="E398" s="50" t="s">
        <v>116</v>
      </c>
      <c r="F398" s="51">
        <v>90</v>
      </c>
      <c r="G398" s="51">
        <v>14.91</v>
      </c>
      <c r="H398" s="51">
        <v>12.8</v>
      </c>
      <c r="I398" s="51">
        <v>11.69</v>
      </c>
      <c r="J398" s="51">
        <v>155.08000000000001</v>
      </c>
      <c r="K398" s="52">
        <v>269</v>
      </c>
      <c r="L398" s="51">
        <v>36</v>
      </c>
    </row>
    <row r="399" spans="1:12" ht="15" x14ac:dyDescent="0.25">
      <c r="A399" s="25"/>
      <c r="B399" s="16"/>
      <c r="C399" s="11"/>
      <c r="D399" s="7" t="s">
        <v>30</v>
      </c>
      <c r="E399" s="50" t="s">
        <v>117</v>
      </c>
      <c r="F399" s="51">
        <v>150</v>
      </c>
      <c r="G399" s="51">
        <v>3.16</v>
      </c>
      <c r="H399" s="51">
        <v>6.01</v>
      </c>
      <c r="I399" s="51">
        <v>20.37</v>
      </c>
      <c r="J399" s="51">
        <v>191.71</v>
      </c>
      <c r="K399" s="52">
        <v>181</v>
      </c>
      <c r="L399" s="51">
        <v>17</v>
      </c>
    </row>
    <row r="400" spans="1:12" ht="15" x14ac:dyDescent="0.25">
      <c r="A400" s="25"/>
      <c r="B400" s="16"/>
      <c r="C400" s="11"/>
      <c r="D400" s="7" t="s">
        <v>31</v>
      </c>
      <c r="E400" s="50" t="s">
        <v>57</v>
      </c>
      <c r="F400" s="51">
        <v>200</v>
      </c>
      <c r="G400" s="51">
        <v>0.57999999999999996</v>
      </c>
      <c r="H400" s="51">
        <v>0.39</v>
      </c>
      <c r="I400" s="51">
        <v>31.62</v>
      </c>
      <c r="J400" s="51">
        <v>135.80000000000001</v>
      </c>
      <c r="K400" s="52">
        <v>389</v>
      </c>
      <c r="L400" s="51">
        <v>15</v>
      </c>
    </row>
    <row r="401" spans="1:12" ht="15" x14ac:dyDescent="0.25">
      <c r="A401" s="25"/>
      <c r="B401" s="16"/>
      <c r="C401" s="11"/>
      <c r="D401" s="7" t="s">
        <v>32</v>
      </c>
      <c r="E401" s="50" t="s">
        <v>49</v>
      </c>
      <c r="F401" s="51">
        <v>40</v>
      </c>
      <c r="G401" s="51">
        <v>3.05</v>
      </c>
      <c r="H401" s="51">
        <v>0.25</v>
      </c>
      <c r="I401" s="51">
        <v>20.07</v>
      </c>
      <c r="J401" s="51">
        <v>94.73</v>
      </c>
      <c r="K401" s="52"/>
      <c r="L401" s="51">
        <v>6</v>
      </c>
    </row>
    <row r="402" spans="1:12" ht="15" x14ac:dyDescent="0.25">
      <c r="A402" s="25"/>
      <c r="B402" s="16"/>
      <c r="C402" s="11"/>
      <c r="D402" s="7" t="s">
        <v>33</v>
      </c>
      <c r="E402" s="50" t="s">
        <v>46</v>
      </c>
      <c r="F402" s="51">
        <v>30</v>
      </c>
      <c r="G402" s="51">
        <v>1.99</v>
      </c>
      <c r="H402" s="51">
        <v>0.26</v>
      </c>
      <c r="I402" s="51">
        <v>12.72</v>
      </c>
      <c r="J402" s="51">
        <v>61.19</v>
      </c>
      <c r="K402" s="52"/>
      <c r="L402" s="51">
        <v>5</v>
      </c>
    </row>
    <row r="403" spans="1:12" ht="15" x14ac:dyDescent="0.25">
      <c r="A403" s="25"/>
      <c r="B403" s="16"/>
      <c r="C403" s="11"/>
      <c r="D403" s="6" t="s">
        <v>24</v>
      </c>
      <c r="E403" s="50" t="s">
        <v>68</v>
      </c>
      <c r="F403" s="51">
        <v>110</v>
      </c>
      <c r="G403" s="51">
        <v>0.44</v>
      </c>
      <c r="H403" s="51">
        <v>0.44</v>
      </c>
      <c r="I403" s="51">
        <v>10.78</v>
      </c>
      <c r="J403" s="51">
        <v>51.7</v>
      </c>
      <c r="K403" s="52">
        <v>338</v>
      </c>
      <c r="L403" s="51">
        <v>15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885</v>
      </c>
      <c r="G405" s="21">
        <f t="shared" ref="G405" si="281">SUM(G396:G404)</f>
        <v>26.96</v>
      </c>
      <c r="H405" s="21">
        <f t="shared" ref="H405" si="282">SUM(H396:H404)</f>
        <v>27.21</v>
      </c>
      <c r="I405" s="21">
        <f t="shared" ref="I405" si="283">SUM(I396:I404)</f>
        <v>121.95000000000002</v>
      </c>
      <c r="J405" s="21">
        <f t="shared" ref="J405" si="284">SUM(J396:J404)</f>
        <v>829.73000000000025</v>
      </c>
      <c r="K405" s="27"/>
      <c r="L405" s="21">
        <f>SUM(L396:L404)</f>
        <v>144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5">SUM(G406:G409)</f>
        <v>0</v>
      </c>
      <c r="H410" s="21">
        <f t="shared" ref="H410" si="286">SUM(H406:H409)</f>
        <v>0</v>
      </c>
      <c r="I410" s="21">
        <f t="shared" ref="I410" si="287">SUM(I406:I409)</f>
        <v>0</v>
      </c>
      <c r="J410" s="21">
        <f t="shared" ref="J410" si="288">SUM(J406:J409)</f>
        <v>0</v>
      </c>
      <c r="K410" s="27"/>
      <c r="L410" s="21">
        <f>SUM(L406:L409)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9">SUM(G411:G416)</f>
        <v>0</v>
      </c>
      <c r="H417" s="21">
        <f t="shared" ref="H417" si="290">SUM(H411:H416)</f>
        <v>0</v>
      </c>
      <c r="I417" s="21">
        <f t="shared" ref="I417" si="291">SUM(I411:I416)</f>
        <v>0</v>
      </c>
      <c r="J417" s="21">
        <f t="shared" ref="J417" si="292">SUM(J411:J416)</f>
        <v>0</v>
      </c>
      <c r="K417" s="27"/>
      <c r="L417" s="21">
        <f t="shared" ref="L417" ca="1" si="293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4">SUM(G418:G423)</f>
        <v>0</v>
      </c>
      <c r="H424" s="21">
        <f t="shared" ref="H424" si="295">SUM(H418:H423)</f>
        <v>0</v>
      </c>
      <c r="I424" s="21">
        <f t="shared" ref="I424" si="296">SUM(I418:I423)</f>
        <v>0</v>
      </c>
      <c r="J424" s="21">
        <f t="shared" ref="J424" si="297">SUM(J418:J423)</f>
        <v>0</v>
      </c>
      <c r="K424" s="27"/>
      <c r="L424" s="21">
        <f t="shared" ref="L424" ca="1" si="298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1385</v>
      </c>
      <c r="G425" s="34">
        <f t="shared" ref="G425" si="299">G391+G395+G405+G410+G417+G424</f>
        <v>43.72</v>
      </c>
      <c r="H425" s="34">
        <f t="shared" ref="H425" si="300">H391+H395+H405+H410+H417+H424</f>
        <v>43.05</v>
      </c>
      <c r="I425" s="34">
        <f t="shared" ref="I425" si="301">I391+I395+I405+I410+I417+I424</f>
        <v>193.98000000000002</v>
      </c>
      <c r="J425" s="34">
        <f t="shared" ref="J425" si="302">J391+J395+J405+J410+J417+J424</f>
        <v>1309.7900000000002</v>
      </c>
      <c r="K425" s="35"/>
      <c r="L425" s="34">
        <f t="shared" ref="L425" ca="1" si="303">L391+L395+L405+L410+L417+L424</f>
        <v>0</v>
      </c>
    </row>
    <row r="426" spans="1:12" ht="25.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118</v>
      </c>
      <c r="F426" s="48">
        <f>150+90+50</f>
        <v>290</v>
      </c>
      <c r="G426" s="48">
        <f>3.19+8.69+0.6</f>
        <v>12.479999999999999</v>
      </c>
      <c r="H426" s="48">
        <f>4.88+7.77+2.23</f>
        <v>14.879999999999999</v>
      </c>
      <c r="I426" s="48">
        <f>21.46+7.56+3.63</f>
        <v>32.65</v>
      </c>
      <c r="J426" s="48">
        <f>147.65+137.53+39.95</f>
        <v>325.13</v>
      </c>
      <c r="K426" s="49" t="s">
        <v>119</v>
      </c>
      <c r="L426" s="48">
        <v>72</v>
      </c>
    </row>
    <row r="427" spans="1:12" ht="15" x14ac:dyDescent="0.25">
      <c r="A427" s="25"/>
      <c r="B427" s="16"/>
      <c r="C427" s="11"/>
      <c r="D427" s="6" t="s">
        <v>27</v>
      </c>
      <c r="E427" s="50" t="s">
        <v>90</v>
      </c>
      <c r="F427" s="51">
        <v>60</v>
      </c>
      <c r="G427" s="51">
        <v>0.76</v>
      </c>
      <c r="H427" s="51">
        <v>0.06</v>
      </c>
      <c r="I427" s="51">
        <v>4.0199999999999996</v>
      </c>
      <c r="J427" s="51">
        <v>20.37</v>
      </c>
      <c r="K427" s="52">
        <v>41</v>
      </c>
      <c r="L427" s="51">
        <v>17</v>
      </c>
    </row>
    <row r="428" spans="1:12" ht="15" x14ac:dyDescent="0.25">
      <c r="A428" s="25"/>
      <c r="B428" s="16"/>
      <c r="C428" s="11"/>
      <c r="D428" s="7" t="s">
        <v>22</v>
      </c>
      <c r="E428" s="50" t="s">
        <v>72</v>
      </c>
      <c r="F428" s="51">
        <v>200</v>
      </c>
      <c r="G428" s="51">
        <v>0.97</v>
      </c>
      <c r="H428" s="51">
        <v>0.19</v>
      </c>
      <c r="I428" s="51">
        <v>19.59</v>
      </c>
      <c r="J428" s="51">
        <v>83.42</v>
      </c>
      <c r="K428" s="52">
        <v>389</v>
      </c>
      <c r="L428" s="51">
        <v>15</v>
      </c>
    </row>
    <row r="429" spans="1:12" ht="15" x14ac:dyDescent="0.25">
      <c r="A429" s="25"/>
      <c r="B429" s="16"/>
      <c r="C429" s="11"/>
      <c r="D429" s="7" t="s">
        <v>23</v>
      </c>
      <c r="E429" s="50" t="s">
        <v>49</v>
      </c>
      <c r="F429" s="51">
        <v>20</v>
      </c>
      <c r="G429" s="51">
        <v>1.53</v>
      </c>
      <c r="H429" s="51">
        <v>0.12</v>
      </c>
      <c r="I429" s="51">
        <v>10.039999999999999</v>
      </c>
      <c r="J429" s="51">
        <v>47.36</v>
      </c>
      <c r="K429" s="52"/>
      <c r="L429" s="51">
        <v>4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570</v>
      </c>
      <c r="G433" s="21">
        <f t="shared" ref="G433" si="304">SUM(G426:G432)</f>
        <v>15.739999999999998</v>
      </c>
      <c r="H433" s="21">
        <f t="shared" ref="H433" si="305">SUM(H426:H432)</f>
        <v>15.249999999999998</v>
      </c>
      <c r="I433" s="21">
        <f t="shared" ref="I433" si="306">SUM(I426:I432)</f>
        <v>66.300000000000011</v>
      </c>
      <c r="J433" s="21">
        <f t="shared" ref="J433" si="307">SUM(J426:J432)</f>
        <v>476.28000000000003</v>
      </c>
      <c r="K433" s="27"/>
      <c r="L433" s="21">
        <f t="shared" si="275"/>
        <v>108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8">SUM(G434:G436)</f>
        <v>0</v>
      </c>
      <c r="H437" s="21">
        <f t="shared" ref="H437" si="309">SUM(H434:H436)</f>
        <v>0</v>
      </c>
      <c r="I437" s="21">
        <f t="shared" ref="I437" si="310">SUM(I434:I436)</f>
        <v>0</v>
      </c>
      <c r="J437" s="21">
        <f t="shared" ref="J437" si="311">SUM(J434:J436)</f>
        <v>0</v>
      </c>
      <c r="K437" s="27"/>
      <c r="L437" s="21">
        <f t="shared" ref="L437" ca="1" si="312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120</v>
      </c>
      <c r="F438" s="51">
        <v>70</v>
      </c>
      <c r="G438" s="51">
        <v>3.91</v>
      </c>
      <c r="H438" s="51">
        <v>5.94</v>
      </c>
      <c r="I438" s="51">
        <v>3.12</v>
      </c>
      <c r="J438" s="51">
        <v>99.85</v>
      </c>
      <c r="K438" s="52" t="s">
        <v>121</v>
      </c>
      <c r="L438" s="51">
        <v>15</v>
      </c>
    </row>
    <row r="439" spans="1:12" ht="15" x14ac:dyDescent="0.25">
      <c r="A439" s="25"/>
      <c r="B439" s="16"/>
      <c r="C439" s="11"/>
      <c r="D439" s="7" t="s">
        <v>28</v>
      </c>
      <c r="E439" s="50" t="s">
        <v>54</v>
      </c>
      <c r="F439" s="51">
        <v>200</v>
      </c>
      <c r="G439" s="51">
        <v>1.59</v>
      </c>
      <c r="H439" s="51">
        <v>3.08</v>
      </c>
      <c r="I439" s="51">
        <v>11.77</v>
      </c>
      <c r="J439" s="51">
        <v>85.04</v>
      </c>
      <c r="K439" s="52">
        <v>96</v>
      </c>
      <c r="L439" s="51">
        <v>25</v>
      </c>
    </row>
    <row r="440" spans="1:12" ht="15" x14ac:dyDescent="0.25">
      <c r="A440" s="25"/>
      <c r="B440" s="16"/>
      <c r="C440" s="11"/>
      <c r="D440" s="7" t="s">
        <v>29</v>
      </c>
      <c r="E440" s="50" t="s">
        <v>122</v>
      </c>
      <c r="F440" s="51">
        <v>120</v>
      </c>
      <c r="G440" s="51">
        <v>6.17</v>
      </c>
      <c r="H440" s="51">
        <v>8.7200000000000006</v>
      </c>
      <c r="I440" s="51">
        <v>8.92</v>
      </c>
      <c r="J440" s="51">
        <v>142.63999999999999</v>
      </c>
      <c r="K440" s="52">
        <v>278</v>
      </c>
      <c r="L440" s="51">
        <v>28</v>
      </c>
    </row>
    <row r="441" spans="1:12" ht="15" x14ac:dyDescent="0.25">
      <c r="A441" s="25"/>
      <c r="B441" s="16"/>
      <c r="C441" s="11"/>
      <c r="D441" s="7" t="s">
        <v>30</v>
      </c>
      <c r="E441" s="50" t="s">
        <v>77</v>
      </c>
      <c r="F441" s="51">
        <v>150</v>
      </c>
      <c r="G441" s="51">
        <v>3.6</v>
      </c>
      <c r="H441" s="51">
        <v>4.5999999999999996</v>
      </c>
      <c r="I441" s="51">
        <v>37.700000000000003</v>
      </c>
      <c r="J441" s="51">
        <v>206</v>
      </c>
      <c r="K441" s="52">
        <v>323</v>
      </c>
      <c r="L441" s="51">
        <v>15</v>
      </c>
    </row>
    <row r="442" spans="1:12" ht="15" x14ac:dyDescent="0.25">
      <c r="A442" s="25"/>
      <c r="B442" s="16"/>
      <c r="C442" s="11"/>
      <c r="D442" s="7" t="s">
        <v>31</v>
      </c>
      <c r="E442" s="50" t="s">
        <v>123</v>
      </c>
      <c r="F442" s="51">
        <v>225</v>
      </c>
      <c r="G442" s="51">
        <v>6.24</v>
      </c>
      <c r="H442" s="51">
        <v>5.38</v>
      </c>
      <c r="I442" s="51">
        <v>18.28</v>
      </c>
      <c r="J442" s="51">
        <v>152.65</v>
      </c>
      <c r="K442" s="52">
        <v>386</v>
      </c>
      <c r="L442" s="51">
        <v>20</v>
      </c>
    </row>
    <row r="443" spans="1:12" ht="15" x14ac:dyDescent="0.25">
      <c r="A443" s="25"/>
      <c r="B443" s="16"/>
      <c r="C443" s="11"/>
      <c r="D443" s="7" t="s">
        <v>32</v>
      </c>
      <c r="E443" s="50" t="s">
        <v>49</v>
      </c>
      <c r="F443" s="51">
        <v>40</v>
      </c>
      <c r="G443" s="51">
        <v>3.05</v>
      </c>
      <c r="H443" s="51">
        <v>0.25</v>
      </c>
      <c r="I443" s="51">
        <v>20.07</v>
      </c>
      <c r="J443" s="51">
        <v>94.73</v>
      </c>
      <c r="K443" s="52"/>
      <c r="L443" s="51">
        <v>6</v>
      </c>
    </row>
    <row r="444" spans="1:12" ht="15" x14ac:dyDescent="0.25">
      <c r="A444" s="25"/>
      <c r="B444" s="16"/>
      <c r="C444" s="11"/>
      <c r="D444" s="7" t="s">
        <v>33</v>
      </c>
      <c r="E444" s="50" t="s">
        <v>46</v>
      </c>
      <c r="F444" s="51">
        <v>40</v>
      </c>
      <c r="G444" s="51">
        <v>2.65</v>
      </c>
      <c r="H444" s="51">
        <v>0.35</v>
      </c>
      <c r="I444" s="51">
        <v>16.96</v>
      </c>
      <c r="J444" s="51">
        <v>81.58</v>
      </c>
      <c r="K444" s="52"/>
      <c r="L444" s="51">
        <v>6</v>
      </c>
    </row>
    <row r="445" spans="1:12" ht="15" x14ac:dyDescent="0.25">
      <c r="A445" s="25"/>
      <c r="B445" s="16"/>
      <c r="C445" s="11"/>
      <c r="D445" s="6" t="s">
        <v>24</v>
      </c>
      <c r="E445" s="50" t="s">
        <v>124</v>
      </c>
      <c r="F445" s="51">
        <v>150</v>
      </c>
      <c r="G445" s="51">
        <v>1.2</v>
      </c>
      <c r="H445" s="51">
        <v>0.3</v>
      </c>
      <c r="I445" s="51">
        <v>11.25</v>
      </c>
      <c r="J445" s="51">
        <v>57</v>
      </c>
      <c r="K445" s="52">
        <v>338</v>
      </c>
      <c r="L445" s="51">
        <v>29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995</v>
      </c>
      <c r="G447" s="21">
        <f t="shared" ref="G447" si="313">SUM(G438:G446)</f>
        <v>28.409999999999997</v>
      </c>
      <c r="H447" s="21">
        <f t="shared" ref="H447" si="314">SUM(H438:H446)</f>
        <v>28.620000000000005</v>
      </c>
      <c r="I447" s="21">
        <f t="shared" ref="I447" si="315">SUM(I438:I446)</f>
        <v>128.07000000000002</v>
      </c>
      <c r="J447" s="21">
        <f t="shared" ref="J447" si="316">SUM(J438:J446)</f>
        <v>919.49</v>
      </c>
      <c r="K447" s="27"/>
      <c r="L447" s="21">
        <f>SUM(L438:L445)</f>
        <v>144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7">SUM(G448:G451)</f>
        <v>0</v>
      </c>
      <c r="H452" s="21">
        <f t="shared" ref="H452" si="318">SUM(H448:H451)</f>
        <v>0</v>
      </c>
      <c r="I452" s="21">
        <f t="shared" ref="I452" si="319">SUM(I448:I451)</f>
        <v>0</v>
      </c>
      <c r="J452" s="21">
        <f t="shared" ref="J452" si="320">SUM(J448:J451)</f>
        <v>0</v>
      </c>
      <c r="K452" s="27"/>
      <c r="L452" s="21">
        <f>SUM(L448:L451)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1">SUM(G453:G458)</f>
        <v>0</v>
      </c>
      <c r="H459" s="21">
        <f t="shared" ref="H459" si="322">SUM(H453:H458)</f>
        <v>0</v>
      </c>
      <c r="I459" s="21">
        <f t="shared" ref="I459" si="323">SUM(I453:I458)</f>
        <v>0</v>
      </c>
      <c r="J459" s="21">
        <f t="shared" ref="J459" si="324">SUM(J453:J458)</f>
        <v>0</v>
      </c>
      <c r="K459" s="27"/>
      <c r="L459" s="21">
        <f t="shared" ref="L459" ca="1" si="325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6">SUM(G460:G465)</f>
        <v>0</v>
      </c>
      <c r="H466" s="21">
        <f t="shared" ref="H466" si="327">SUM(H460:H465)</f>
        <v>0</v>
      </c>
      <c r="I466" s="21">
        <f t="shared" ref="I466" si="328">SUM(I460:I465)</f>
        <v>0</v>
      </c>
      <c r="J466" s="21">
        <f t="shared" ref="J466" si="329">SUM(J460:J465)</f>
        <v>0</v>
      </c>
      <c r="K466" s="27"/>
      <c r="L466" s="21">
        <f t="shared" ref="L466" ca="1" si="330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1565</v>
      </c>
      <c r="G467" s="34">
        <f t="shared" ref="G467" si="331">G433+G437+G447+G452+G459+G466</f>
        <v>44.149999999999991</v>
      </c>
      <c r="H467" s="34">
        <f t="shared" ref="H467" si="332">H433+H437+H447+H452+H459+H466</f>
        <v>43.870000000000005</v>
      </c>
      <c r="I467" s="34">
        <f t="shared" ref="I467" si="333">I433+I437+I447+I452+I459+I466</f>
        <v>194.37000000000003</v>
      </c>
      <c r="J467" s="34">
        <f t="shared" ref="J467" si="334">J433+J437+J447+J452+J459+J466</f>
        <v>1395.77</v>
      </c>
      <c r="K467" s="35"/>
      <c r="L467" s="34">
        <f t="shared" ref="L467" ca="1" si="335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63</v>
      </c>
      <c r="F468" s="48">
        <v>200</v>
      </c>
      <c r="G468" s="48">
        <v>8.09</v>
      </c>
      <c r="H468" s="48">
        <v>10.61</v>
      </c>
      <c r="I468" s="48">
        <v>26.81</v>
      </c>
      <c r="J468" s="48">
        <v>247.11</v>
      </c>
      <c r="K468" s="49">
        <v>291</v>
      </c>
      <c r="L468" s="48">
        <v>45</v>
      </c>
    </row>
    <row r="469" spans="1:12" ht="15" x14ac:dyDescent="0.25">
      <c r="A469" s="25"/>
      <c r="B469" s="16"/>
      <c r="C469" s="11"/>
      <c r="D469" s="6" t="s">
        <v>27</v>
      </c>
      <c r="E469" s="50" t="s">
        <v>86</v>
      </c>
      <c r="F469" s="51">
        <v>60</v>
      </c>
      <c r="G469" s="51">
        <v>0.48</v>
      </c>
      <c r="H469" s="51">
        <v>0.06</v>
      </c>
      <c r="I469" s="51">
        <v>1.02</v>
      </c>
      <c r="J469" s="51">
        <v>7.8</v>
      </c>
      <c r="K469" s="52">
        <v>70</v>
      </c>
      <c r="L469" s="51">
        <v>15</v>
      </c>
    </row>
    <row r="470" spans="1:12" ht="15" x14ac:dyDescent="0.25">
      <c r="A470" s="25"/>
      <c r="B470" s="16"/>
      <c r="C470" s="11"/>
      <c r="D470" s="7" t="s">
        <v>22</v>
      </c>
      <c r="E470" s="50" t="s">
        <v>80</v>
      </c>
      <c r="F470" s="51">
        <v>180</v>
      </c>
      <c r="G470" s="51">
        <v>0.17</v>
      </c>
      <c r="H470" s="51">
        <v>7.0000000000000007E-2</v>
      </c>
      <c r="I470" s="51">
        <v>14.34</v>
      </c>
      <c r="J470" s="51">
        <v>59.93</v>
      </c>
      <c r="K470" s="52">
        <v>375</v>
      </c>
      <c r="L470" s="51">
        <v>18</v>
      </c>
    </row>
    <row r="471" spans="1:12" ht="15" x14ac:dyDescent="0.25">
      <c r="A471" s="25"/>
      <c r="B471" s="16"/>
      <c r="C471" s="11"/>
      <c r="D471" s="7" t="s">
        <v>23</v>
      </c>
      <c r="E471" s="50" t="s">
        <v>125</v>
      </c>
      <c r="F471" s="51">
        <v>30</v>
      </c>
      <c r="G471" s="51">
        <v>2.29</v>
      </c>
      <c r="H471" s="51">
        <v>0.19</v>
      </c>
      <c r="I471" s="51">
        <v>15.05</v>
      </c>
      <c r="J471" s="51">
        <v>71.05</v>
      </c>
      <c r="K471" s="52"/>
      <c r="L471" s="51">
        <v>5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 t="s">
        <v>31</v>
      </c>
      <c r="E473" s="50" t="s">
        <v>59</v>
      </c>
      <c r="F473" s="51">
        <v>200</v>
      </c>
      <c r="G473" s="51">
        <v>5.63</v>
      </c>
      <c r="H473" s="51">
        <v>4.8499999999999996</v>
      </c>
      <c r="I473" s="51">
        <v>9.31</v>
      </c>
      <c r="J473" s="51">
        <v>104.76</v>
      </c>
      <c r="K473" s="52"/>
      <c r="L473" s="51">
        <v>25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670</v>
      </c>
      <c r="G475" s="21">
        <f t="shared" ref="G475" si="336">SUM(G468:G474)</f>
        <v>16.66</v>
      </c>
      <c r="H475" s="21">
        <f t="shared" ref="H475" si="337">SUM(H468:H474)</f>
        <v>15.78</v>
      </c>
      <c r="I475" s="21">
        <f t="shared" ref="I475" si="338">SUM(I468:I474)</f>
        <v>66.53</v>
      </c>
      <c r="J475" s="21">
        <f t="shared" ref="J475" si="339">SUM(J468:J474)</f>
        <v>490.65000000000003</v>
      </c>
      <c r="K475" s="27"/>
      <c r="L475" s="21">
        <f t="shared" ref="L475:L517" si="340">SUM(L468:L474)</f>
        <v>108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41">SUM(G476:G478)</f>
        <v>0</v>
      </c>
      <c r="H479" s="21">
        <f t="shared" ref="H479" si="342">SUM(H476:H478)</f>
        <v>0</v>
      </c>
      <c r="I479" s="21">
        <f t="shared" ref="I479" si="343">SUM(I476:I478)</f>
        <v>0</v>
      </c>
      <c r="J479" s="21">
        <f t="shared" ref="J479" si="344">SUM(J476:J478)</f>
        <v>0</v>
      </c>
      <c r="K479" s="27"/>
      <c r="L479" s="21">
        <f t="shared" ref="L479" ca="1" si="345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62</v>
      </c>
      <c r="F480" s="51">
        <v>60</v>
      </c>
      <c r="G480" s="51">
        <v>0.85</v>
      </c>
      <c r="H480" s="51">
        <v>3.65</v>
      </c>
      <c r="I480" s="51">
        <v>4.97</v>
      </c>
      <c r="J480" s="51">
        <v>56.07</v>
      </c>
      <c r="K480" s="52">
        <v>52</v>
      </c>
      <c r="L480" s="51">
        <v>19</v>
      </c>
    </row>
    <row r="481" spans="1:12" ht="15" x14ac:dyDescent="0.25">
      <c r="A481" s="25"/>
      <c r="B481" s="16"/>
      <c r="C481" s="11"/>
      <c r="D481" s="7" t="s">
        <v>28</v>
      </c>
      <c r="E481" s="50" t="s">
        <v>126</v>
      </c>
      <c r="F481" s="51">
        <v>200</v>
      </c>
      <c r="G481" s="51">
        <v>2.2799999999999998</v>
      </c>
      <c r="H481" s="51">
        <v>3.8</v>
      </c>
      <c r="I481" s="51">
        <v>21.25</v>
      </c>
      <c r="J481" s="51">
        <v>130.02000000000001</v>
      </c>
      <c r="K481" s="52" t="s">
        <v>127</v>
      </c>
      <c r="L481" s="51">
        <v>30</v>
      </c>
    </row>
    <row r="482" spans="1:12" ht="15" x14ac:dyDescent="0.25">
      <c r="A482" s="25"/>
      <c r="B482" s="16"/>
      <c r="C482" s="11"/>
      <c r="D482" s="7" t="s">
        <v>29</v>
      </c>
      <c r="E482" s="50" t="s">
        <v>128</v>
      </c>
      <c r="F482" s="51">
        <v>170</v>
      </c>
      <c r="G482" s="51">
        <v>17.559999999999999</v>
      </c>
      <c r="H482" s="51">
        <v>19.11</v>
      </c>
      <c r="I482" s="51">
        <v>30.11</v>
      </c>
      <c r="J482" s="51">
        <v>339.24</v>
      </c>
      <c r="K482" s="52">
        <v>259</v>
      </c>
      <c r="L482" s="51">
        <v>51</v>
      </c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129</v>
      </c>
      <c r="F484" s="51">
        <v>200</v>
      </c>
      <c r="G484" s="51">
        <v>1.36</v>
      </c>
      <c r="H484" s="51">
        <v>0.39</v>
      </c>
      <c r="I484" s="51">
        <v>22.12</v>
      </c>
      <c r="J484" s="51">
        <v>98.94</v>
      </c>
      <c r="K484" s="52">
        <v>389</v>
      </c>
      <c r="L484" s="51">
        <v>15</v>
      </c>
    </row>
    <row r="485" spans="1:12" ht="15" x14ac:dyDescent="0.25">
      <c r="A485" s="25"/>
      <c r="B485" s="16"/>
      <c r="C485" s="11"/>
      <c r="D485" s="7" t="s">
        <v>32</v>
      </c>
      <c r="E485" s="50" t="s">
        <v>49</v>
      </c>
      <c r="F485" s="51">
        <v>40</v>
      </c>
      <c r="G485" s="51">
        <v>3.05</v>
      </c>
      <c r="H485" s="51">
        <v>0.25</v>
      </c>
      <c r="I485" s="51">
        <v>20.07</v>
      </c>
      <c r="J485" s="51">
        <v>94.73</v>
      </c>
      <c r="K485" s="52"/>
      <c r="L485" s="51">
        <v>6</v>
      </c>
    </row>
    <row r="486" spans="1:12" ht="15" x14ac:dyDescent="0.25">
      <c r="A486" s="25"/>
      <c r="B486" s="16"/>
      <c r="C486" s="11"/>
      <c r="D486" s="7" t="s">
        <v>33</v>
      </c>
      <c r="E486" s="50" t="s">
        <v>46</v>
      </c>
      <c r="F486" s="51">
        <v>20</v>
      </c>
      <c r="G486" s="51">
        <v>1.32</v>
      </c>
      <c r="H486" s="51">
        <v>0.18</v>
      </c>
      <c r="I486" s="51">
        <v>8.48</v>
      </c>
      <c r="J486" s="51">
        <v>40.79</v>
      </c>
      <c r="K486" s="52"/>
      <c r="L486" s="51">
        <v>3</v>
      </c>
    </row>
    <row r="487" spans="1:12" ht="15" x14ac:dyDescent="0.25">
      <c r="A487" s="25"/>
      <c r="B487" s="16"/>
      <c r="C487" s="11"/>
      <c r="D487" s="6" t="s">
        <v>24</v>
      </c>
      <c r="E487" s="50" t="s">
        <v>68</v>
      </c>
      <c r="F487" s="51">
        <v>120</v>
      </c>
      <c r="G487" s="51">
        <v>0.48</v>
      </c>
      <c r="H487" s="51">
        <v>0.48</v>
      </c>
      <c r="I487" s="51">
        <v>11.76</v>
      </c>
      <c r="J487" s="51">
        <v>56.4</v>
      </c>
      <c r="K487" s="52">
        <v>338</v>
      </c>
      <c r="L487" s="51">
        <v>20</v>
      </c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810</v>
      </c>
      <c r="G489" s="21">
        <f t="shared" ref="G489" si="346">SUM(G480:G488)</f>
        <v>26.9</v>
      </c>
      <c r="H489" s="21">
        <f t="shared" ref="H489" si="347">SUM(H480:H488)</f>
        <v>27.86</v>
      </c>
      <c r="I489" s="21">
        <f t="shared" ref="I489" si="348">SUM(I480:I488)</f>
        <v>118.76000000000002</v>
      </c>
      <c r="J489" s="21">
        <f t="shared" ref="J489" si="349">SUM(J480:J488)</f>
        <v>816.18999999999994</v>
      </c>
      <c r="K489" s="27"/>
      <c r="L489" s="21">
        <f>SUM(L480:L488)</f>
        <v>144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0">SUM(G490:G493)</f>
        <v>0</v>
      </c>
      <c r="H494" s="21">
        <f t="shared" ref="H494" si="351">SUM(H490:H493)</f>
        <v>0</v>
      </c>
      <c r="I494" s="21">
        <f t="shared" ref="I494" si="352">SUM(I490:I493)</f>
        <v>0</v>
      </c>
      <c r="J494" s="21">
        <f t="shared" ref="J494" si="353">SUM(J490:J493)</f>
        <v>0</v>
      </c>
      <c r="K494" s="27"/>
      <c r="L494" s="21">
        <f>SUM(L490:L493)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4">SUM(G495:G500)</f>
        <v>0</v>
      </c>
      <c r="H501" s="21">
        <f t="shared" ref="H501" si="355">SUM(H495:H500)</f>
        <v>0</v>
      </c>
      <c r="I501" s="21">
        <f t="shared" ref="I501" si="356">SUM(I495:I500)</f>
        <v>0</v>
      </c>
      <c r="J501" s="21">
        <f t="shared" ref="J501" si="357">SUM(J495:J500)</f>
        <v>0</v>
      </c>
      <c r="K501" s="27"/>
      <c r="L501" s="21">
        <f t="shared" ref="L501" ca="1" si="358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9">SUM(G502:G507)</f>
        <v>0</v>
      </c>
      <c r="H508" s="21">
        <f t="shared" ref="H508" si="360">SUM(H502:H507)</f>
        <v>0</v>
      </c>
      <c r="I508" s="21">
        <f t="shared" ref="I508" si="361">SUM(I502:I507)</f>
        <v>0</v>
      </c>
      <c r="J508" s="21">
        <f t="shared" ref="J508" si="362">SUM(J502:J507)</f>
        <v>0</v>
      </c>
      <c r="K508" s="27"/>
      <c r="L508" s="21">
        <f t="shared" ref="L508" ca="1" si="363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1480</v>
      </c>
      <c r="G509" s="34">
        <f t="shared" ref="G509" si="364">G475+G479+G489+G494+G501+G508</f>
        <v>43.56</v>
      </c>
      <c r="H509" s="34">
        <f t="shared" ref="H509" si="365">H475+H479+H489+H494+H501+H508</f>
        <v>43.64</v>
      </c>
      <c r="I509" s="34">
        <f t="shared" ref="I509" si="366">I475+I479+I489+I494+I501+I508</f>
        <v>185.29000000000002</v>
      </c>
      <c r="J509" s="34">
        <f t="shared" ref="J509" si="367">J475+J479+J489+J494+J501+J508</f>
        <v>1306.8399999999999</v>
      </c>
      <c r="K509" s="35"/>
      <c r="L509" s="34">
        <f t="shared" ref="L509" ca="1" si="368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69">SUM(G510:G516)</f>
        <v>0</v>
      </c>
      <c r="H517" s="21">
        <f t="shared" ref="H517" si="370">SUM(H510:H516)</f>
        <v>0</v>
      </c>
      <c r="I517" s="21">
        <f t="shared" ref="I517" si="371">SUM(I510:I516)</f>
        <v>0</v>
      </c>
      <c r="J517" s="21">
        <f t="shared" ref="J517" si="372">SUM(J510:J516)</f>
        <v>0</v>
      </c>
      <c r="K517" s="27"/>
      <c r="L517" s="21">
        <f t="shared" si="340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73">SUM(G518:G520)</f>
        <v>0</v>
      </c>
      <c r="H521" s="21">
        <f t="shared" ref="H521" si="374">SUM(H518:H520)</f>
        <v>0</v>
      </c>
      <c r="I521" s="21">
        <f t="shared" ref="I521" si="375">SUM(I518:I520)</f>
        <v>0</v>
      </c>
      <c r="J521" s="21">
        <f t="shared" ref="J521" si="376">SUM(J518:J520)</f>
        <v>0</v>
      </c>
      <c r="K521" s="27"/>
      <c r="L521" s="21">
        <f t="shared" ref="L521" ca="1" si="377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8">SUM(G522:G530)</f>
        <v>0</v>
      </c>
      <c r="H531" s="21">
        <f t="shared" ref="H531" si="379">SUM(H522:H530)</f>
        <v>0</v>
      </c>
      <c r="I531" s="21">
        <f t="shared" ref="I531" si="380">SUM(I522:I530)</f>
        <v>0</v>
      </c>
      <c r="J531" s="21">
        <f t="shared" ref="J531" si="381">SUM(J522:J530)</f>
        <v>0</v>
      </c>
      <c r="K531" s="27"/>
      <c r="L531" s="21">
        <f t="shared" ref="L531" ca="1" si="382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83">SUM(G532:G535)</f>
        <v>0</v>
      </c>
      <c r="H536" s="21">
        <f t="shared" ref="H536" si="384">SUM(H532:H535)</f>
        <v>0</v>
      </c>
      <c r="I536" s="21">
        <f t="shared" ref="I536" si="385">SUM(I532:I535)</f>
        <v>0</v>
      </c>
      <c r="J536" s="21">
        <f t="shared" ref="J536" si="386">SUM(J532:J535)</f>
        <v>0</v>
      </c>
      <c r="K536" s="27"/>
      <c r="L536" s="21">
        <f t="shared" ref="L536" ca="1" si="387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8">SUM(G537:G542)</f>
        <v>0</v>
      </c>
      <c r="H543" s="21">
        <f t="shared" ref="H543" si="389">SUM(H537:H542)</f>
        <v>0</v>
      </c>
      <c r="I543" s="21">
        <f t="shared" ref="I543" si="390">SUM(I537:I542)</f>
        <v>0</v>
      </c>
      <c r="J543" s="21">
        <f t="shared" ref="J543" si="391">SUM(J537:J542)</f>
        <v>0</v>
      </c>
      <c r="K543" s="27"/>
      <c r="L543" s="21">
        <f t="shared" ref="L543" ca="1" si="392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93">SUM(G544:G549)</f>
        <v>0</v>
      </c>
      <c r="H550" s="21">
        <f t="shared" ref="H550" si="394">SUM(H544:H549)</f>
        <v>0</v>
      </c>
      <c r="I550" s="21">
        <f t="shared" ref="I550" si="395">SUM(I544:I549)</f>
        <v>0</v>
      </c>
      <c r="J550" s="21">
        <f t="shared" ref="J550" si="396">SUM(J544:J549)</f>
        <v>0</v>
      </c>
      <c r="K550" s="27"/>
      <c r="L550" s="21">
        <f t="shared" ref="L550" ca="1" si="397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398">G517+G521+G531+G536+G543+G550</f>
        <v>0</v>
      </c>
      <c r="H551" s="34">
        <f t="shared" ref="H551" si="399">H517+H521+H531+H536+H543+H550</f>
        <v>0</v>
      </c>
      <c r="I551" s="34">
        <f t="shared" ref="I551" si="400">I517+I521+I531+I536+I543+I550</f>
        <v>0</v>
      </c>
      <c r="J551" s="34">
        <f t="shared" ref="J551" si="401">J517+J521+J531+J536+J543+J550</f>
        <v>0</v>
      </c>
      <c r="K551" s="35"/>
      <c r="L551" s="34">
        <f t="shared" ref="L551" ca="1" si="402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03">SUM(G552:G558)</f>
        <v>0</v>
      </c>
      <c r="H559" s="21">
        <f t="shared" ref="H559" si="404">SUM(H552:H558)</f>
        <v>0</v>
      </c>
      <c r="I559" s="21">
        <f t="shared" ref="I559" si="405">SUM(I552:I558)</f>
        <v>0</v>
      </c>
      <c r="J559" s="21">
        <f t="shared" ref="J559" si="406">SUM(J552:J558)</f>
        <v>0</v>
      </c>
      <c r="K559" s="27"/>
      <c r="L559" s="21">
        <f t="shared" ref="L559" si="407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08">SUM(G560:G562)</f>
        <v>0</v>
      </c>
      <c r="H563" s="21">
        <f t="shared" ref="H563" si="409">SUM(H560:H562)</f>
        <v>0</v>
      </c>
      <c r="I563" s="21">
        <f t="shared" ref="I563" si="410">SUM(I560:I562)</f>
        <v>0</v>
      </c>
      <c r="J563" s="21">
        <f t="shared" ref="J563" si="411">SUM(J560:J562)</f>
        <v>0</v>
      </c>
      <c r="K563" s="27"/>
      <c r="L563" s="21">
        <f t="shared" ref="L563" ca="1" si="412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13">SUM(G564:G572)</f>
        <v>0</v>
      </c>
      <c r="H573" s="21">
        <f t="shared" ref="H573" si="414">SUM(H564:H572)</f>
        <v>0</v>
      </c>
      <c r="I573" s="21">
        <f t="shared" ref="I573" si="415">SUM(I564:I572)</f>
        <v>0</v>
      </c>
      <c r="J573" s="21">
        <f t="shared" ref="J573" si="416">SUM(J564:J572)</f>
        <v>0</v>
      </c>
      <c r="K573" s="27"/>
      <c r="L573" s="21">
        <f t="shared" ref="L573" ca="1" si="417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18">SUM(G574:G577)</f>
        <v>0</v>
      </c>
      <c r="H578" s="21">
        <f t="shared" ref="H578" si="419">SUM(H574:H577)</f>
        <v>0</v>
      </c>
      <c r="I578" s="21">
        <f t="shared" ref="I578" si="420">SUM(I574:I577)</f>
        <v>0</v>
      </c>
      <c r="J578" s="21">
        <f t="shared" ref="J578" si="421">SUM(J574:J577)</f>
        <v>0</v>
      </c>
      <c r="K578" s="27"/>
      <c r="L578" s="21">
        <f t="shared" ref="L578" ca="1" si="422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23">SUM(G579:G584)</f>
        <v>0</v>
      </c>
      <c r="H585" s="21">
        <f t="shared" ref="H585" si="424">SUM(H579:H584)</f>
        <v>0</v>
      </c>
      <c r="I585" s="21">
        <f t="shared" ref="I585" si="425">SUM(I579:I584)</f>
        <v>0</v>
      </c>
      <c r="J585" s="21">
        <f t="shared" ref="J585" si="426">SUM(J579:J584)</f>
        <v>0</v>
      </c>
      <c r="K585" s="27"/>
      <c r="L585" s="21">
        <f t="shared" ref="L585" ca="1" si="427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28">SUM(G586:G591)</f>
        <v>0</v>
      </c>
      <c r="H592" s="21">
        <f t="shared" ref="H592" si="429">SUM(H586:H591)</f>
        <v>0</v>
      </c>
      <c r="I592" s="21">
        <f t="shared" ref="I592" si="430">SUM(I586:I591)</f>
        <v>0</v>
      </c>
      <c r="J592" s="21">
        <f t="shared" ref="J592" si="431">SUM(J586:J591)</f>
        <v>0</v>
      </c>
      <c r="K592" s="27"/>
      <c r="L592" s="21">
        <f t="shared" ref="L592" ca="1" si="432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7" t="s">
        <v>4</v>
      </c>
      <c r="D593" s="68"/>
      <c r="E593" s="39"/>
      <c r="F593" s="40">
        <f>F559+F563+F573+F578+F585+F592</f>
        <v>0</v>
      </c>
      <c r="G593" s="40">
        <f t="shared" ref="G593" si="433">G559+G563+G573+G578+G585+G592</f>
        <v>0</v>
      </c>
      <c r="H593" s="40">
        <f t="shared" ref="H593" si="434">H559+H563+H573+H578+H585+H592</f>
        <v>0</v>
      </c>
      <c r="I593" s="40">
        <f t="shared" ref="I593" si="435">I559+I563+I573+I578+I585+I592</f>
        <v>0</v>
      </c>
      <c r="J593" s="40">
        <f t="shared" ref="J593" si="436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9" t="s">
        <v>5</v>
      </c>
      <c r="D594" s="69"/>
      <c r="E594" s="69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1401.5</v>
      </c>
      <c r="G594" s="42">
        <f t="shared" ref="G594:L594" si="43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43.297999999999995</v>
      </c>
      <c r="H594" s="42">
        <f t="shared" si="437"/>
        <v>43.614999999999995</v>
      </c>
      <c r="I594" s="42">
        <f t="shared" si="437"/>
        <v>188.54</v>
      </c>
      <c r="J594" s="42">
        <f t="shared" si="437"/>
        <v>1339.8489999999999</v>
      </c>
      <c r="K594" s="42"/>
      <c r="L594" s="42" t="e">
        <f t="shared" ca="1" si="437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2025-01-09T11:52:42Z</dcterms:modified>
</cp:coreProperties>
</file>